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-15" yWindow="-15" windowWidth="19440" windowHeight="10350"/>
  </bookViews>
  <sheets>
    <sheet name="stat de personal" sheetId="2" r:id="rId1"/>
    <sheet name="stat personal amanuntit" sheetId="3" r:id="rId2"/>
  </sheets>
  <definedNames>
    <definedName name="_xlnm.Print_Area" localSheetId="0">'stat de personal'!$A$1:$Q$30</definedName>
  </definedNames>
  <calcPr calcId="145621"/>
</workbook>
</file>

<file path=xl/calcChain.xml><?xml version="1.0" encoding="utf-8"?>
<calcChain xmlns="http://schemas.openxmlformats.org/spreadsheetml/2006/main">
  <c r="W4" i="3"/>
  <c r="W5"/>
  <c r="W6"/>
  <c r="W7"/>
  <c r="V3"/>
  <c r="V4"/>
  <c r="V5"/>
  <c r="V6"/>
  <c r="V7"/>
  <c r="V2"/>
  <c r="U2"/>
  <c r="Q15" i="2"/>
  <c r="Q14"/>
  <c r="Q17"/>
  <c r="Q21"/>
  <c r="P14"/>
  <c r="P15"/>
  <c r="P17"/>
  <c r="P19"/>
  <c r="P21"/>
  <c r="P12"/>
  <c r="O12"/>
  <c r="K5" i="3" l="1"/>
  <c r="K4" l="1"/>
  <c r="Q22" i="2" l="1"/>
  <c r="N19"/>
  <c r="U3" i="3"/>
  <c r="U6"/>
  <c r="U7"/>
  <c r="U4"/>
  <c r="S4"/>
  <c r="O15" i="2"/>
  <c r="O21"/>
  <c r="S7" i="3" l="1"/>
  <c r="S6"/>
  <c r="S3"/>
  <c r="S2"/>
  <c r="R3"/>
  <c r="R6"/>
  <c r="R7"/>
  <c r="R2"/>
  <c r="F2"/>
  <c r="G2" s="1"/>
  <c r="F7"/>
  <c r="G7" s="1"/>
  <c r="F6"/>
  <c r="G6" s="1"/>
  <c r="F5"/>
  <c r="G5" s="1"/>
  <c r="F4"/>
  <c r="G4" s="1"/>
  <c r="F3"/>
  <c r="G3" s="1"/>
  <c r="H4" l="1"/>
  <c r="J4" s="1"/>
  <c r="J6"/>
  <c r="H6"/>
  <c r="J3"/>
  <c r="H3"/>
  <c r="H5"/>
  <c r="J5" s="1"/>
  <c r="J7"/>
  <c r="H7"/>
  <c r="J2"/>
  <c r="H2"/>
  <c r="N12" i="2"/>
  <c r="L7" i="3" l="1"/>
  <c r="M7" s="1"/>
  <c r="N7" s="1"/>
  <c r="P7" s="1"/>
  <c r="Q7" s="1"/>
  <c r="K7"/>
  <c r="K2"/>
  <c r="L2" s="1"/>
  <c r="M2" s="1"/>
  <c r="N2" s="1"/>
  <c r="P2" s="1"/>
  <c r="Q2" s="1"/>
  <c r="L5"/>
  <c r="M5" s="1"/>
  <c r="N5" s="1"/>
  <c r="P5" s="1"/>
  <c r="Q5" s="1"/>
  <c r="R5" s="1"/>
  <c r="S5" s="1"/>
  <c r="U5" s="1"/>
  <c r="L3"/>
  <c r="M3" s="1"/>
  <c r="N3" s="1"/>
  <c r="P3" s="1"/>
  <c r="Q3" s="1"/>
  <c r="K3"/>
  <c r="K6"/>
  <c r="L6" s="1"/>
  <c r="M6" s="1"/>
  <c r="N6" s="1"/>
  <c r="P6" s="1"/>
  <c r="Q6" s="1"/>
  <c r="L4"/>
  <c r="M4" s="1"/>
  <c r="N4" s="1"/>
  <c r="P4" s="1"/>
  <c r="Q4" s="1"/>
  <c r="R4" s="1"/>
  <c r="N14" i="2"/>
  <c r="N15"/>
  <c r="N17"/>
  <c r="O17" s="1"/>
  <c r="N21"/>
  <c r="O19" l="1"/>
  <c r="O14"/>
  <c r="B17"/>
  <c r="B21" l="1"/>
  <c r="A21"/>
</calcChain>
</file>

<file path=xl/sharedStrings.xml><?xml version="1.0" encoding="utf-8"?>
<sst xmlns="http://schemas.openxmlformats.org/spreadsheetml/2006/main" count="110" uniqueCount="97">
  <si>
    <t>Stat de personal</t>
  </si>
  <si>
    <t>Nr</t>
  </si>
  <si>
    <t>Functie executie reincadrata</t>
  </si>
  <si>
    <t>Functie conducere</t>
  </si>
  <si>
    <t xml:space="preserve">Nume </t>
  </si>
  <si>
    <t>Sal.baza</t>
  </si>
  <si>
    <t xml:space="preserve">Sal.baza </t>
  </si>
  <si>
    <t>SV</t>
  </si>
  <si>
    <t xml:space="preserve">spor </t>
  </si>
  <si>
    <t>val. medie</t>
  </si>
  <si>
    <t>Total</t>
  </si>
  <si>
    <t>crt.</t>
  </si>
  <si>
    <t>clasa de salarizare</t>
  </si>
  <si>
    <t>reincadrata</t>
  </si>
  <si>
    <t>prenume</t>
  </si>
  <si>
    <t>iunie</t>
  </si>
  <si>
    <t>oct</t>
  </si>
  <si>
    <t>dec</t>
  </si>
  <si>
    <t>%</t>
  </si>
  <si>
    <t>CFP</t>
  </si>
  <si>
    <t>stim. functie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</si>
  <si>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</si>
  <si>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</si>
  <si>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Intocmit</t>
  </si>
  <si>
    <t xml:space="preserve">Director executiv adjunct </t>
  </si>
  <si>
    <t>* col A cuprinde nr de posturi pe agentie, col B numar de posturi pe compartimente</t>
  </si>
  <si>
    <t xml:space="preserve">Salariu </t>
  </si>
  <si>
    <t>TOTAL</t>
  </si>
  <si>
    <t>Centrul Regional de Formare Profesionala a Adultilor Mures</t>
  </si>
  <si>
    <t>RUSU RAMONA</t>
  </si>
  <si>
    <t>Inspector de Specialitate, grad I,clasa 50</t>
  </si>
  <si>
    <t>MARGINEAN MONICA CARMEN</t>
  </si>
  <si>
    <t>RITEA AVRAM SORIN</t>
  </si>
  <si>
    <t>MUNTEAN MARINELA</t>
  </si>
  <si>
    <t xml:space="preserve">Director </t>
  </si>
  <si>
    <t>CORE LUMINITA ZOITA</t>
  </si>
  <si>
    <t>BAIA BIANCA MARIA</t>
  </si>
  <si>
    <t>RAMONA RUSU</t>
  </si>
  <si>
    <t>Inspector de Specialitate</t>
  </si>
  <si>
    <t>Compartiment FORMARE PROFESIONALA</t>
  </si>
  <si>
    <t>Compartiment RESURSE UMANE SI SALARIZARE</t>
  </si>
  <si>
    <t>Compartiment FINANCIAR CONTABIL</t>
  </si>
  <si>
    <t>01.12.2015</t>
  </si>
  <si>
    <t>maj. 10%</t>
  </si>
  <si>
    <t>Inspector de Specialitate, grad II,clasa 42</t>
  </si>
  <si>
    <t>Inspector de Specialitate, grad I,clasa 45</t>
  </si>
  <si>
    <t xml:space="preserve">nr.crt. </t>
  </si>
  <si>
    <t>numele</t>
  </si>
  <si>
    <t>prenumele</t>
  </si>
  <si>
    <t>functia</t>
  </si>
  <si>
    <t>spor vech. %</t>
  </si>
  <si>
    <t>spor cond.</t>
  </si>
  <si>
    <t>spor CFP</t>
  </si>
  <si>
    <t>RUSU</t>
  </si>
  <si>
    <t>RAMONA</t>
  </si>
  <si>
    <t>CORE</t>
  </si>
  <si>
    <t>LUMINITA</t>
  </si>
  <si>
    <t xml:space="preserve">MARGINEAN </t>
  </si>
  <si>
    <t>MONICA</t>
  </si>
  <si>
    <t>BAIA</t>
  </si>
  <si>
    <t>RITEA</t>
  </si>
  <si>
    <t>SORIN</t>
  </si>
  <si>
    <t xml:space="preserve">MUNTEAN </t>
  </si>
  <si>
    <t>MARINELA</t>
  </si>
  <si>
    <t>BIANCA</t>
  </si>
  <si>
    <t>DIRECTOR ,GRAD II, CLASA 76 (consilier IA)</t>
  </si>
  <si>
    <t>DIRECTOR ADJUNCT ,GRAD II, CLASA 76 (consilier IA)</t>
  </si>
  <si>
    <t>total 1</t>
  </si>
  <si>
    <t>total 2</t>
  </si>
  <si>
    <t>total 3</t>
  </si>
  <si>
    <t>3/15%</t>
  </si>
  <si>
    <t>5/25%</t>
  </si>
  <si>
    <t>sal. -25% 03.07.2010</t>
  </si>
  <si>
    <t>sal. +15% 01.01.2011</t>
  </si>
  <si>
    <t>total 4</t>
  </si>
  <si>
    <t>stim.fct. 01.01.2011</t>
  </si>
  <si>
    <t>maj.8%  01.06.2012</t>
  </si>
  <si>
    <t>maj. 7,4% 01.12.2012</t>
  </si>
  <si>
    <t>maj.10% 01.12.2015</t>
  </si>
  <si>
    <t>sal. incadrare</t>
  </si>
  <si>
    <t>od. Buc.  01.08.2016</t>
  </si>
  <si>
    <t>grad.</t>
  </si>
  <si>
    <t>total 5</t>
  </si>
  <si>
    <t>Inspector de Specialitate, grad IA</t>
  </si>
  <si>
    <t>Inspector de Specialitate, grad II</t>
  </si>
  <si>
    <t>Inspector de Specialitate, grad I</t>
  </si>
  <si>
    <t>DIRECTOR ADJUNCT, GRAD II</t>
  </si>
  <si>
    <t>DIRECTOR ,GRAD II</t>
  </si>
  <si>
    <t>maj. 15%</t>
  </si>
  <si>
    <t>01.12.2017</t>
  </si>
  <si>
    <t>maj.15% 01.12.2017</t>
  </si>
  <si>
    <t>Gr.</t>
  </si>
  <si>
    <t>maj. 25%</t>
  </si>
  <si>
    <t>01.01.2018</t>
  </si>
  <si>
    <t>Brut 01.01.2018</t>
  </si>
  <si>
    <t>maj.25% 01.01.2018</t>
  </si>
  <si>
    <t>valabil pana la data de 30.06.2018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</si>
</sst>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rgb="FF92D050"/>
      <name val="Trebuchet MS"/>
      <family val="2"/>
    </font>
    <font>
      <b/>
      <i/>
      <sz val="10"/>
      <name val="Arial"/>
      <family val="2"/>
    </font>
    <font>
      <b/>
      <sz val="10"/>
      <name val="Arial"/>
      <family val="2"/>
      <charset val="238"/>
    </font>
    <font>
      <b/>
      <sz val="10"/>
      <color theme="1"/>
      <name val="Arial"/>
      <family val="2"/>
    </font>
    <font>
      <b/>
      <i/>
      <sz val="10"/>
      <name val="Trebuchet MS"/>
      <family val="2"/>
    </font>
    <font>
      <b/>
      <i/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</font>
    <font>
      <b/>
      <i/>
      <sz val="10"/>
      <color rgb="FFFF0000"/>
      <name val="Trebuchet MS"/>
      <family val="2"/>
    </font>
    <font>
      <b/>
      <i/>
      <sz val="10"/>
      <color rgb="FFC00000"/>
      <name val="Trebuchet MS"/>
      <family val="2"/>
    </font>
    <font>
      <b/>
      <i/>
      <sz val="10"/>
      <color rgb="FF00B0F0"/>
      <name val="Trebuchet MS"/>
      <family val="2"/>
    </font>
    <font>
      <b/>
      <i/>
      <sz val="10"/>
      <color rgb="FF00B050"/>
      <name val="Trebuchet MS"/>
      <family val="2"/>
    </font>
    <font>
      <b/>
      <i/>
      <sz val="10"/>
      <color theme="9"/>
      <name val="Trebuchet MS"/>
      <family val="2"/>
    </font>
    <font>
      <b/>
      <sz val="10"/>
      <color rgb="FFFF0000"/>
      <name val="Trebuchet MS"/>
      <family val="2"/>
    </font>
    <font>
      <b/>
      <sz val="10"/>
      <color rgb="FFC00000"/>
      <name val="Trebuchet MS"/>
      <family val="2"/>
    </font>
    <font>
      <b/>
      <sz val="10"/>
      <color rgb="FF00B0F0"/>
      <name val="Trebuchet MS"/>
      <family val="2"/>
    </font>
    <font>
      <b/>
      <sz val="10"/>
      <color rgb="FF00B050"/>
      <name val="Trebuchet MS"/>
      <family val="2"/>
    </font>
    <font>
      <b/>
      <sz val="10"/>
      <color theme="9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7">
    <xf numFmtId="0" fontId="0" fillId="0" borderId="0" xfId="0"/>
    <xf numFmtId="0" fontId="2" fillId="0" borderId="0" xfId="0" applyFont="1" applyFill="1"/>
    <xf numFmtId="0" fontId="3" fillId="0" borderId="0" xfId="0" applyFont="1" applyFill="1"/>
    <xf numFmtId="1" fontId="3" fillId="0" borderId="0" xfId="0" applyNumberFormat="1" applyFont="1" applyFill="1" applyAlignment="1">
      <alignment horizontal="center"/>
    </xf>
    <xf numFmtId="0" fontId="2" fillId="0" borderId="12" xfId="0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" fontId="5" fillId="0" borderId="1" xfId="0" applyNumberFormat="1" applyFont="1" applyFill="1" applyBorder="1" applyAlignment="1">
      <alignment vertical="center" wrapText="1" shrinkToFit="1"/>
    </xf>
    <xf numFmtId="1" fontId="3" fillId="0" borderId="1" xfId="0" applyNumberFormat="1" applyFont="1" applyFill="1" applyBorder="1" applyAlignment="1">
      <alignment vertical="center" wrapText="1" shrinkToFit="1"/>
    </xf>
    <xf numFmtId="0" fontId="3" fillId="0" borderId="0" xfId="0" applyFont="1" applyFill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 vertical="center"/>
    </xf>
    <xf numFmtId="0" fontId="3" fillId="0" borderId="3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1" fontId="3" fillId="0" borderId="4" xfId="1" applyNumberFormat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17" fontId="3" fillId="0" borderId="8" xfId="0" applyNumberFormat="1" applyFont="1" applyFill="1" applyBorder="1" applyAlignment="1">
      <alignment horizontal="center"/>
    </xf>
    <xf numFmtId="17" fontId="3" fillId="0" borderId="8" xfId="1" applyNumberFormat="1" applyFont="1" applyFill="1" applyBorder="1" applyAlignment="1">
      <alignment horizontal="center"/>
    </xf>
    <xf numFmtId="1" fontId="3" fillId="0" borderId="8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left" vertical="center" wrapText="1" shrinkToFit="1"/>
    </xf>
    <xf numFmtId="0" fontId="3" fillId="0" borderId="1" xfId="1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0" fontId="3" fillId="0" borderId="1" xfId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/>
    </xf>
    <xf numFmtId="0" fontId="1" fillId="0" borderId="12" xfId="0" applyFont="1" applyBorder="1"/>
    <xf numFmtId="1" fontId="3" fillId="0" borderId="12" xfId="0" applyNumberFormat="1" applyFont="1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/>
    <xf numFmtId="0" fontId="1" fillId="0" borderId="0" xfId="0" applyFont="1" applyAlignment="1">
      <alignment horizontal="center"/>
    </xf>
    <xf numFmtId="0" fontId="3" fillId="0" borderId="2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1" fontId="3" fillId="0" borderId="2" xfId="1" applyNumberFormat="1" applyFont="1" applyFill="1" applyBorder="1" applyAlignment="1">
      <alignment horizontal="center" vertical="center"/>
    </xf>
    <xf numFmtId="3" fontId="9" fillId="0" borderId="13" xfId="0" applyNumberFormat="1" applyFont="1" applyFill="1" applyBorder="1"/>
    <xf numFmtId="1" fontId="3" fillId="0" borderId="22" xfId="1" applyNumberFormat="1" applyFont="1" applyFill="1" applyBorder="1" applyAlignment="1">
      <alignment horizontal="center" wrapText="1"/>
    </xf>
    <xf numFmtId="49" fontId="3" fillId="0" borderId="21" xfId="1" applyNumberFormat="1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" fontId="10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1" fontId="17" fillId="0" borderId="0" xfId="0" applyNumberFormat="1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Fill="1" applyAlignment="1">
      <alignment horizontal="left" vertical="center" wrapText="1"/>
    </xf>
    <xf numFmtId="3" fontId="13" fillId="0" borderId="0" xfId="0" applyNumberFormat="1" applyFont="1" applyFill="1" applyAlignment="1">
      <alignment horizontal="right" vertical="center"/>
    </xf>
    <xf numFmtId="3" fontId="19" fillId="0" borderId="0" xfId="0" applyNumberFormat="1" applyFont="1" applyFill="1" applyAlignment="1">
      <alignment horizontal="right" vertical="center"/>
    </xf>
    <xf numFmtId="3" fontId="13" fillId="0" borderId="0" xfId="0" applyNumberFormat="1" applyFont="1" applyFill="1" applyAlignment="1">
      <alignment horizontal="center" vertical="center"/>
    </xf>
    <xf numFmtId="3" fontId="20" fillId="0" borderId="0" xfId="0" applyNumberFormat="1" applyFont="1" applyFill="1" applyAlignment="1">
      <alignment horizontal="right" vertical="center"/>
    </xf>
    <xf numFmtId="3" fontId="21" fillId="0" borderId="0" xfId="0" applyNumberFormat="1" applyFont="1" applyFill="1" applyAlignment="1">
      <alignment horizontal="center" vertical="center"/>
    </xf>
    <xf numFmtId="3" fontId="22" fillId="0" borderId="0" xfId="0" applyNumberFormat="1" applyFont="1" applyFill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1" fontId="13" fillId="0" borderId="0" xfId="0" applyNumberFormat="1" applyFont="1" applyFill="1" applyBorder="1" applyAlignment="1">
      <alignment horizontal="left" vertical="center" wrapText="1"/>
    </xf>
    <xf numFmtId="3" fontId="13" fillId="0" borderId="0" xfId="0" applyNumberFormat="1" applyFont="1" applyAlignment="1">
      <alignment horizontal="right" vertical="center"/>
    </xf>
    <xf numFmtId="0" fontId="3" fillId="0" borderId="0" xfId="0" applyFont="1" applyFill="1" applyAlignment="1">
      <alignment horizontal="center"/>
    </xf>
    <xf numFmtId="3" fontId="12" fillId="2" borderId="0" xfId="0" applyNumberFormat="1" applyFont="1" applyFill="1" applyAlignment="1">
      <alignment horizontal="right" vertical="center"/>
    </xf>
    <xf numFmtId="3" fontId="12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/>
    </xf>
    <xf numFmtId="1" fontId="3" fillId="2" borderId="19" xfId="0" applyNumberFormat="1" applyFont="1" applyFill="1" applyBorder="1" applyAlignment="1">
      <alignment horizontal="center" vertical="center"/>
    </xf>
    <xf numFmtId="3" fontId="13" fillId="2" borderId="0" xfId="0" applyNumberFormat="1" applyFont="1" applyFill="1" applyAlignment="1">
      <alignment horizontal="right" vertical="center"/>
    </xf>
    <xf numFmtId="3" fontId="23" fillId="2" borderId="0" xfId="0" applyNumberFormat="1" applyFont="1" applyFill="1" applyAlignment="1">
      <alignment horizontal="right" vertical="center"/>
    </xf>
    <xf numFmtId="0" fontId="7" fillId="0" borderId="20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left" vertical="center"/>
    </xf>
    <xf numFmtId="0" fontId="8" fillId="0" borderId="20" xfId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left" vertical="center"/>
    </xf>
    <xf numFmtId="0" fontId="8" fillId="0" borderId="15" xfId="1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" fontId="3" fillId="0" borderId="5" xfId="1" applyNumberFormat="1" applyFont="1" applyFill="1" applyBorder="1" applyAlignment="1">
      <alignment horizontal="center"/>
    </xf>
    <xf numFmtId="1" fontId="3" fillId="0" borderId="9" xfId="1" applyNumberFormat="1" applyFont="1" applyFill="1" applyBorder="1" applyAlignment="1">
      <alignment horizontal="center"/>
    </xf>
    <xf numFmtId="0" fontId="7" fillId="0" borderId="16" xfId="1" applyFont="1" applyFill="1" applyBorder="1" applyAlignment="1">
      <alignment horizontal="left"/>
    </xf>
    <xf numFmtId="0" fontId="7" fillId="0" borderId="14" xfId="1" applyFont="1" applyFill="1" applyBorder="1" applyAlignment="1">
      <alignment horizontal="left"/>
    </xf>
    <xf numFmtId="0" fontId="7" fillId="0" borderId="17" xfId="1" applyFont="1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9"/>
  <sheetViews>
    <sheetView tabSelected="1" workbookViewId="0">
      <selection activeCell="H28" sqref="H28"/>
    </sheetView>
  </sheetViews>
  <sheetFormatPr defaultRowHeight="15"/>
  <cols>
    <col min="1" max="1" width="4.42578125" customWidth="1"/>
    <col min="2" max="2" width="4.85546875" customWidth="1"/>
    <col min="3" max="3" width="24.42578125" customWidth="1"/>
    <col min="4" max="4" width="27.42578125" customWidth="1"/>
    <col min="5" max="5" width="28.42578125" customWidth="1"/>
    <col min="6" max="6" width="8.42578125" customWidth="1"/>
    <col min="8" max="8" width="8.28515625" customWidth="1"/>
    <col min="9" max="9" width="4.85546875" customWidth="1"/>
    <col min="10" max="10" width="4.42578125" customWidth="1"/>
    <col min="11" max="11" width="5.42578125" customWidth="1"/>
    <col min="12" max="12" width="8" customWidth="1"/>
    <col min="13" max="13" width="11.5703125" customWidth="1"/>
    <col min="14" max="16" width="6" customWidth="1"/>
    <col min="17" max="17" width="12" customWidth="1"/>
  </cols>
  <sheetData>
    <row r="1" spans="1:17">
      <c r="A1" s="2" t="s">
        <v>28</v>
      </c>
      <c r="B1" s="1"/>
      <c r="C1" s="1"/>
      <c r="D1" s="2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7">
      <c r="A2" s="1"/>
      <c r="B2" s="1"/>
      <c r="C2" s="2"/>
      <c r="D2" s="6"/>
      <c r="E2" s="1"/>
      <c r="F2" s="6"/>
      <c r="G2" s="9"/>
      <c r="H2" s="9"/>
      <c r="I2" s="6"/>
      <c r="J2" s="1"/>
      <c r="K2" s="1"/>
      <c r="L2" s="10"/>
      <c r="M2" s="3"/>
      <c r="N2" s="3"/>
      <c r="O2" s="3"/>
      <c r="P2" s="3"/>
      <c r="Q2" s="9"/>
    </row>
    <row r="3" spans="1:17">
      <c r="A3" s="1"/>
      <c r="B3" s="1"/>
      <c r="C3" s="2"/>
      <c r="D3" s="6"/>
      <c r="E3" s="11"/>
      <c r="F3" s="6"/>
      <c r="G3" s="9"/>
      <c r="H3" s="9"/>
      <c r="I3" s="6"/>
      <c r="J3" s="1"/>
      <c r="K3" s="1"/>
      <c r="L3" s="10"/>
      <c r="M3" s="3"/>
      <c r="N3" s="3"/>
      <c r="O3" s="3"/>
      <c r="P3" s="3"/>
      <c r="Q3" s="9"/>
    </row>
    <row r="4" spans="1:17">
      <c r="A4" s="91" t="s">
        <v>0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</row>
    <row r="5" spans="1:17">
      <c r="A5" s="91" t="s">
        <v>96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</row>
    <row r="6" spans="1:17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43"/>
      <c r="O6" s="76"/>
      <c r="P6" s="79"/>
      <c r="Q6" s="9"/>
    </row>
    <row r="7" spans="1:17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43"/>
      <c r="O7" s="76"/>
      <c r="P7" s="79"/>
      <c r="Q7" s="9"/>
    </row>
    <row r="8" spans="1:17" ht="7.5" customHeight="1" thickBo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43"/>
      <c r="O8" s="76"/>
      <c r="P8" s="79"/>
      <c r="Q8" s="9"/>
    </row>
    <row r="9" spans="1:17" ht="24.75" customHeight="1">
      <c r="A9" s="12" t="s">
        <v>1</v>
      </c>
      <c r="B9" s="13" t="s">
        <v>1</v>
      </c>
      <c r="C9" s="13" t="s">
        <v>2</v>
      </c>
      <c r="D9" s="13" t="s">
        <v>3</v>
      </c>
      <c r="E9" s="13" t="s">
        <v>4</v>
      </c>
      <c r="F9" s="13" t="s">
        <v>5</v>
      </c>
      <c r="G9" s="13" t="s">
        <v>6</v>
      </c>
      <c r="H9" s="13" t="s">
        <v>5</v>
      </c>
      <c r="I9" s="13" t="s">
        <v>91</v>
      </c>
      <c r="J9" s="13" t="s">
        <v>7</v>
      </c>
      <c r="K9" s="13" t="s">
        <v>8</v>
      </c>
      <c r="L9" s="92" t="s">
        <v>26</v>
      </c>
      <c r="M9" s="14" t="s">
        <v>9</v>
      </c>
      <c r="N9" s="47" t="s">
        <v>43</v>
      </c>
      <c r="O9" s="47" t="s">
        <v>88</v>
      </c>
      <c r="P9" s="47" t="s">
        <v>92</v>
      </c>
      <c r="Q9" s="15" t="s">
        <v>10</v>
      </c>
    </row>
    <row r="10" spans="1:17" ht="27.75" customHeight="1" thickBot="1">
      <c r="A10" s="16" t="s">
        <v>11</v>
      </c>
      <c r="B10" s="17" t="s">
        <v>11</v>
      </c>
      <c r="C10" s="18" t="s">
        <v>12</v>
      </c>
      <c r="D10" s="17" t="s">
        <v>13</v>
      </c>
      <c r="E10" s="17" t="s">
        <v>14</v>
      </c>
      <c r="F10" s="17" t="s">
        <v>15</v>
      </c>
      <c r="G10" s="19" t="s">
        <v>16</v>
      </c>
      <c r="H10" s="19" t="s">
        <v>17</v>
      </c>
      <c r="I10" s="18"/>
      <c r="J10" s="17" t="s">
        <v>18</v>
      </c>
      <c r="K10" s="17" t="s">
        <v>19</v>
      </c>
      <c r="L10" s="93"/>
      <c r="M10" s="20" t="s">
        <v>20</v>
      </c>
      <c r="N10" s="46" t="s">
        <v>42</v>
      </c>
      <c r="O10" s="46" t="s">
        <v>89</v>
      </c>
      <c r="P10" s="46" t="s">
        <v>93</v>
      </c>
      <c r="Q10" s="48" t="s">
        <v>94</v>
      </c>
    </row>
    <row r="11" spans="1:17">
      <c r="A11" s="94" t="s">
        <v>34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6"/>
    </row>
    <row r="12" spans="1:17">
      <c r="A12" s="41">
        <v>1</v>
      </c>
      <c r="B12" s="21">
        <v>1</v>
      </c>
      <c r="C12" s="22"/>
      <c r="D12" s="23" t="s">
        <v>87</v>
      </c>
      <c r="E12" s="24" t="s">
        <v>29</v>
      </c>
      <c r="F12" s="21">
        <v>4676</v>
      </c>
      <c r="G12" s="21">
        <v>5050</v>
      </c>
      <c r="H12" s="21">
        <v>5423</v>
      </c>
      <c r="I12" s="25">
        <v>3</v>
      </c>
      <c r="J12" s="21">
        <v>15</v>
      </c>
      <c r="K12" s="21">
        <v>0</v>
      </c>
      <c r="L12" s="26">
        <v>3014</v>
      </c>
      <c r="M12" s="26">
        <v>2552</v>
      </c>
      <c r="N12" s="44">
        <f>SUM(L12+M12)*10%</f>
        <v>556.6</v>
      </c>
      <c r="O12" s="44">
        <f>SUM(L12+M12+N12)*15%+1</f>
        <v>919.39</v>
      </c>
      <c r="P12" s="44">
        <f>SUM(L12+M12+N12+O12)*25%</f>
        <v>1760.4975000000002</v>
      </c>
      <c r="Q12" s="80">
        <v>9194</v>
      </c>
    </row>
    <row r="13" spans="1:17">
      <c r="A13" s="85" t="s">
        <v>39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7"/>
      <c r="N13" s="44"/>
      <c r="O13" s="44"/>
      <c r="P13" s="44"/>
      <c r="Q13" s="42"/>
    </row>
    <row r="14" spans="1:17">
      <c r="A14" s="41">
        <v>2</v>
      </c>
      <c r="B14" s="21">
        <v>1</v>
      </c>
      <c r="C14" s="27" t="s">
        <v>83</v>
      </c>
      <c r="D14" s="28"/>
      <c r="E14" s="24" t="s">
        <v>31</v>
      </c>
      <c r="F14" s="21">
        <v>2406</v>
      </c>
      <c r="G14" s="21">
        <v>2598</v>
      </c>
      <c r="H14" s="21">
        <v>2791</v>
      </c>
      <c r="I14" s="25">
        <v>5</v>
      </c>
      <c r="J14" s="21">
        <v>25</v>
      </c>
      <c r="K14" s="21">
        <v>10</v>
      </c>
      <c r="L14" s="26">
        <v>2392</v>
      </c>
      <c r="M14" s="26">
        <v>696</v>
      </c>
      <c r="N14" s="44">
        <f t="shared" ref="N14:N21" si="0">SUM(L14+M14)*10%</f>
        <v>308.8</v>
      </c>
      <c r="O14" s="44">
        <f t="shared" ref="O14:O21" si="1">SUM(L14+M14+N14)*15%</f>
        <v>509.52</v>
      </c>
      <c r="P14" s="44">
        <f t="shared" ref="P14:P21" si="2">SUM(L14+M14+N14+O14)*25%</f>
        <v>976.58</v>
      </c>
      <c r="Q14" s="42">
        <f t="shared" ref="Q14:Q21" si="3">L14+M14+N14+1+O14+P14</f>
        <v>4883.9000000000005</v>
      </c>
    </row>
    <row r="15" spans="1:17">
      <c r="A15" s="41">
        <v>3</v>
      </c>
      <c r="B15" s="21">
        <v>2</v>
      </c>
      <c r="C15" s="27" t="s">
        <v>84</v>
      </c>
      <c r="D15" s="28"/>
      <c r="E15" s="24" t="s">
        <v>33</v>
      </c>
      <c r="F15" s="21">
        <v>1185</v>
      </c>
      <c r="G15" s="21">
        <v>1280</v>
      </c>
      <c r="H15" s="21">
        <v>1374</v>
      </c>
      <c r="I15" s="25">
        <v>5</v>
      </c>
      <c r="J15" s="21">
        <v>25</v>
      </c>
      <c r="K15" s="21"/>
      <c r="L15" s="26">
        <v>1725</v>
      </c>
      <c r="M15" s="26">
        <v>580</v>
      </c>
      <c r="N15" s="44">
        <f t="shared" si="0"/>
        <v>230.5</v>
      </c>
      <c r="O15" s="44">
        <f t="shared" si="1"/>
        <v>380.32499999999999</v>
      </c>
      <c r="P15" s="44">
        <f t="shared" si="2"/>
        <v>728.95624999999995</v>
      </c>
      <c r="Q15" s="42">
        <f>L15+M15+N15+1+O15+P15-1</f>
        <v>3644.78125</v>
      </c>
    </row>
    <row r="16" spans="1:17">
      <c r="A16" s="85" t="s">
        <v>40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7"/>
      <c r="N16" s="44"/>
      <c r="O16" s="44"/>
      <c r="P16" s="44"/>
      <c r="Q16" s="42"/>
    </row>
    <row r="17" spans="1:17">
      <c r="A17" s="41">
        <v>4</v>
      </c>
      <c r="B17" s="21">
        <f>+B15+1</f>
        <v>3</v>
      </c>
      <c r="C17" s="27" t="s">
        <v>83</v>
      </c>
      <c r="D17" s="28"/>
      <c r="E17" s="24" t="s">
        <v>32</v>
      </c>
      <c r="F17" s="21">
        <v>2406</v>
      </c>
      <c r="G17" s="21">
        <v>2598</v>
      </c>
      <c r="H17" s="21">
        <v>2791</v>
      </c>
      <c r="I17" s="25">
        <v>5</v>
      </c>
      <c r="J17" s="21">
        <v>25</v>
      </c>
      <c r="K17" s="21">
        <v>10</v>
      </c>
      <c r="L17" s="26">
        <v>2392</v>
      </c>
      <c r="M17" s="26">
        <v>696</v>
      </c>
      <c r="N17" s="44">
        <f t="shared" si="0"/>
        <v>308.8</v>
      </c>
      <c r="O17" s="44">
        <f t="shared" si="1"/>
        <v>509.52</v>
      </c>
      <c r="P17" s="44">
        <f t="shared" si="2"/>
        <v>976.58</v>
      </c>
      <c r="Q17" s="42">
        <f t="shared" si="3"/>
        <v>4883.9000000000005</v>
      </c>
    </row>
    <row r="18" spans="1:17">
      <c r="A18" s="83" t="s">
        <v>24</v>
      </c>
      <c r="B18" s="84"/>
      <c r="C18" s="84"/>
      <c r="D18" s="84"/>
      <c r="E18" s="29"/>
      <c r="F18" s="29"/>
      <c r="G18" s="29"/>
      <c r="H18" s="29"/>
      <c r="I18" s="29"/>
      <c r="J18" s="40"/>
      <c r="K18" s="29"/>
      <c r="L18" s="29"/>
      <c r="M18" s="29"/>
      <c r="N18" s="44"/>
      <c r="O18" s="44"/>
      <c r="P18" s="44"/>
      <c r="Q18" s="42"/>
    </row>
    <row r="19" spans="1:17" ht="25.5">
      <c r="A19" s="41">
        <v>5</v>
      </c>
      <c r="B19" s="21">
        <v>1</v>
      </c>
      <c r="C19" s="28"/>
      <c r="D19" s="7" t="s">
        <v>86</v>
      </c>
      <c r="E19" s="8" t="s">
        <v>35</v>
      </c>
      <c r="F19" s="21">
        <v>3983</v>
      </c>
      <c r="G19" s="21">
        <v>4302</v>
      </c>
      <c r="H19" s="21">
        <v>4620</v>
      </c>
      <c r="I19" s="25">
        <v>5</v>
      </c>
      <c r="J19" s="21">
        <v>25</v>
      </c>
      <c r="K19" s="30"/>
      <c r="L19" s="26">
        <v>3045</v>
      </c>
      <c r="M19" s="26">
        <v>1624</v>
      </c>
      <c r="N19" s="44">
        <f>SUM(L19+M19)*10%</f>
        <v>466.90000000000003</v>
      </c>
      <c r="O19" s="44">
        <f t="shared" si="1"/>
        <v>770.38499999999988</v>
      </c>
      <c r="P19" s="44">
        <f t="shared" si="2"/>
        <v>1476.57125</v>
      </c>
      <c r="Q19" s="80">
        <v>7383</v>
      </c>
    </row>
    <row r="20" spans="1:17">
      <c r="A20" s="85" t="s">
        <v>41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7"/>
      <c r="N20" s="44"/>
      <c r="O20" s="44"/>
      <c r="P20" s="44"/>
      <c r="Q20" s="42"/>
    </row>
    <row r="21" spans="1:17" ht="15.75" thickBot="1">
      <c r="A21" s="41">
        <f>+A19+1</f>
        <v>6</v>
      </c>
      <c r="B21" s="21">
        <f t="shared" ref="B21" si="4">B20+1</f>
        <v>1</v>
      </c>
      <c r="C21" s="31" t="s">
        <v>85</v>
      </c>
      <c r="D21" s="25"/>
      <c r="E21" s="22" t="s">
        <v>36</v>
      </c>
      <c r="F21" s="21">
        <v>2044</v>
      </c>
      <c r="G21" s="21">
        <v>2208</v>
      </c>
      <c r="H21" s="21">
        <v>2371</v>
      </c>
      <c r="I21" s="25">
        <v>3</v>
      </c>
      <c r="J21" s="21">
        <v>15</v>
      </c>
      <c r="K21" s="30"/>
      <c r="L21" s="26">
        <v>1751</v>
      </c>
      <c r="M21" s="26">
        <v>696</v>
      </c>
      <c r="N21" s="44">
        <f t="shared" si="0"/>
        <v>244.70000000000002</v>
      </c>
      <c r="O21" s="44">
        <f t="shared" si="1"/>
        <v>403.75499999999994</v>
      </c>
      <c r="P21" s="44">
        <f t="shared" si="2"/>
        <v>773.86374999999998</v>
      </c>
      <c r="Q21" s="42">
        <f t="shared" si="3"/>
        <v>3870.3187499999999</v>
      </c>
    </row>
    <row r="22" spans="1:17" ht="15.75" thickBot="1">
      <c r="A22" s="88" t="s">
        <v>27</v>
      </c>
      <c r="B22" s="89"/>
      <c r="C22" s="89"/>
      <c r="D22" s="89"/>
      <c r="E22" s="89"/>
      <c r="F22" s="32"/>
      <c r="G22" s="4"/>
      <c r="H22" s="4"/>
      <c r="I22" s="5"/>
      <c r="J22" s="32"/>
      <c r="K22" s="32"/>
      <c r="L22" s="33"/>
      <c r="M22" s="34"/>
      <c r="N22" s="34"/>
      <c r="O22" s="34"/>
      <c r="P22" s="34"/>
      <c r="Q22" s="45">
        <f>SUM(Q12:Q21)</f>
        <v>33859.9</v>
      </c>
    </row>
    <row r="23" spans="1:17">
      <c r="A23" s="35"/>
      <c r="B23" s="35" t="s">
        <v>25</v>
      </c>
      <c r="C23" s="36"/>
      <c r="D23" s="6"/>
      <c r="E23" s="9"/>
      <c r="F23" s="9"/>
      <c r="G23" s="1"/>
      <c r="H23" s="1"/>
      <c r="I23" s="9"/>
      <c r="J23" s="9"/>
      <c r="K23" s="9"/>
      <c r="L23" s="10"/>
      <c r="M23" s="3"/>
      <c r="N23" s="3"/>
      <c r="O23" s="3"/>
      <c r="P23" s="3"/>
      <c r="Q23" s="35"/>
    </row>
    <row r="24" spans="1:17">
      <c r="A24" s="35"/>
      <c r="B24" s="35"/>
      <c r="C24" s="36"/>
      <c r="D24" s="6"/>
      <c r="E24" s="9" t="s">
        <v>34</v>
      </c>
      <c r="F24" s="9"/>
      <c r="G24" s="1"/>
      <c r="H24" s="1"/>
      <c r="I24" s="9"/>
      <c r="J24" s="9"/>
      <c r="K24" s="9"/>
      <c r="L24" s="10"/>
      <c r="M24" s="3"/>
      <c r="N24" s="3"/>
      <c r="O24" s="3"/>
      <c r="P24" s="3"/>
      <c r="Q24" s="35"/>
    </row>
    <row r="25" spans="1:17">
      <c r="A25" s="35"/>
      <c r="B25" s="35"/>
      <c r="C25" s="37"/>
      <c r="D25" s="6"/>
      <c r="E25" s="9" t="s">
        <v>37</v>
      </c>
      <c r="F25" s="9"/>
      <c r="G25" s="1"/>
      <c r="H25" s="1"/>
      <c r="I25" s="9" t="s">
        <v>21</v>
      </c>
      <c r="J25" s="9"/>
      <c r="K25" s="35"/>
      <c r="L25" s="10"/>
      <c r="M25" s="38"/>
      <c r="N25" s="38"/>
      <c r="O25" s="38"/>
      <c r="P25" s="38"/>
      <c r="Q25" s="35"/>
    </row>
    <row r="26" spans="1:17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 t="s">
        <v>22</v>
      </c>
    </row>
    <row r="27" spans="1:17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9" t="s">
        <v>23</v>
      </c>
      <c r="M27" s="10"/>
      <c r="N27" s="10"/>
      <c r="O27" s="10"/>
      <c r="P27" s="10"/>
      <c r="Q27" s="10"/>
    </row>
    <row r="28" spans="1:17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9" t="s">
        <v>38</v>
      </c>
      <c r="M28" s="10"/>
      <c r="N28" s="10"/>
      <c r="O28" s="10"/>
      <c r="P28" s="10"/>
      <c r="Q28" s="10"/>
    </row>
    <row r="29" spans="1:17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39" t="s">
        <v>32</v>
      </c>
      <c r="M29" s="10"/>
      <c r="N29" s="10"/>
      <c r="O29" s="10"/>
      <c r="P29" s="10"/>
      <c r="Q29" s="10"/>
    </row>
  </sheetData>
  <mergeCells count="10">
    <mergeCell ref="A18:D18"/>
    <mergeCell ref="A20:M20"/>
    <mergeCell ref="A22:E22"/>
    <mergeCell ref="E1:Q1"/>
    <mergeCell ref="A4:Q4"/>
    <mergeCell ref="A5:Q5"/>
    <mergeCell ref="L9:L10"/>
    <mergeCell ref="A11:Q11"/>
    <mergeCell ref="A13:M13"/>
    <mergeCell ref="A16:M16"/>
  </mergeCells>
  <pageMargins left="0" right="0" top="0" bottom="0" header="0" footer="0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1"/>
  <sheetViews>
    <sheetView topLeftCell="C1" workbookViewId="0">
      <selection activeCell="V12" sqref="V12"/>
    </sheetView>
  </sheetViews>
  <sheetFormatPr defaultRowHeight="15"/>
  <cols>
    <col min="1" max="1" width="4.28515625" style="61" customWidth="1"/>
    <col min="2" max="2" width="10.85546875" style="61" customWidth="1"/>
    <col min="3" max="3" width="10.5703125" style="61" customWidth="1"/>
    <col min="4" max="4" width="26.85546875" style="61" customWidth="1"/>
    <col min="5" max="5" width="9.7109375" style="61" customWidth="1"/>
    <col min="6" max="6" width="6" style="61" customWidth="1"/>
    <col min="7" max="7" width="6.5703125" style="61" customWidth="1"/>
    <col min="8" max="8" width="8.7109375" style="61" customWidth="1"/>
    <col min="9" max="9" width="8.28515625" style="61" customWidth="1"/>
    <col min="10" max="10" width="6.28515625" style="61" customWidth="1"/>
    <col min="11" max="11" width="5.140625" style="61" customWidth="1"/>
    <col min="12" max="12" width="6.140625" style="61" customWidth="1"/>
    <col min="13" max="14" width="11.7109375" style="61" customWidth="1"/>
    <col min="15" max="15" width="11.5703125" style="61" customWidth="1"/>
    <col min="16" max="16" width="6.5703125" style="61" customWidth="1"/>
    <col min="17" max="17" width="11.5703125" style="61" customWidth="1"/>
    <col min="18" max="18" width="11.85546875" style="61" customWidth="1"/>
    <col min="19" max="19" width="12.7109375" style="61" customWidth="1"/>
    <col min="20" max="22" width="11.5703125" style="61" customWidth="1"/>
    <col min="23" max="23" width="7.28515625" style="61" customWidth="1"/>
    <col min="24" max="16384" width="9.140625" style="61"/>
  </cols>
  <sheetData>
    <row r="1" spans="1:23" ht="45" customHeight="1">
      <c r="A1" s="52" t="s">
        <v>46</v>
      </c>
      <c r="B1" s="52" t="s">
        <v>47</v>
      </c>
      <c r="C1" s="50" t="s">
        <v>48</v>
      </c>
      <c r="D1" s="49" t="s">
        <v>49</v>
      </c>
      <c r="E1" s="49" t="s">
        <v>79</v>
      </c>
      <c r="F1" s="49" t="s">
        <v>51</v>
      </c>
      <c r="G1" s="56" t="s">
        <v>67</v>
      </c>
      <c r="H1" s="49" t="s">
        <v>50</v>
      </c>
      <c r="I1" s="49" t="s">
        <v>81</v>
      </c>
      <c r="J1" s="57" t="s">
        <v>68</v>
      </c>
      <c r="K1" s="49" t="s">
        <v>52</v>
      </c>
      <c r="L1" s="58" t="s">
        <v>69</v>
      </c>
      <c r="M1" s="49" t="s">
        <v>72</v>
      </c>
      <c r="N1" s="49" t="s">
        <v>73</v>
      </c>
      <c r="O1" s="51" t="s">
        <v>75</v>
      </c>
      <c r="P1" s="59" t="s">
        <v>74</v>
      </c>
      <c r="Q1" s="52" t="s">
        <v>76</v>
      </c>
      <c r="R1" s="53" t="s">
        <v>77</v>
      </c>
      <c r="S1" s="53" t="s">
        <v>78</v>
      </c>
      <c r="T1" s="52" t="s">
        <v>80</v>
      </c>
      <c r="U1" s="53" t="s">
        <v>90</v>
      </c>
      <c r="V1" s="53" t="s">
        <v>95</v>
      </c>
      <c r="W1" s="60" t="s">
        <v>82</v>
      </c>
    </row>
    <row r="2" spans="1:23" ht="30">
      <c r="A2" s="54">
        <v>1</v>
      </c>
      <c r="B2" s="62" t="s">
        <v>53</v>
      </c>
      <c r="C2" s="63" t="s">
        <v>54</v>
      </c>
      <c r="D2" s="64" t="s">
        <v>65</v>
      </c>
      <c r="E2" s="65">
        <v>1739</v>
      </c>
      <c r="F2" s="65">
        <f>ROUND(PRODUCT(E2*50%),0)</f>
        <v>870</v>
      </c>
      <c r="G2" s="66">
        <f>SUM(E2:F2)</f>
        <v>2609</v>
      </c>
      <c r="H2" s="65">
        <f>ROUND(PRODUCT(G2*15%),0)</f>
        <v>391</v>
      </c>
      <c r="I2" s="67" t="s">
        <v>70</v>
      </c>
      <c r="J2" s="68">
        <f>ROUND(PRODUCT(G2+H2),0)</f>
        <v>3000</v>
      </c>
      <c r="K2" s="65">
        <f>ROUND(PRODUCT(J2*0%),0)</f>
        <v>0</v>
      </c>
      <c r="L2" s="69">
        <f>ROUND(PRODUCT(J2+K2),0)</f>
        <v>3000</v>
      </c>
      <c r="M2" s="65">
        <f>ROUND(PRODUCT(L2/4*3),0)</f>
        <v>2250</v>
      </c>
      <c r="N2" s="65">
        <f>ROUND(PRODUCT(M2+M2*15%),0)</f>
        <v>2588</v>
      </c>
      <c r="O2" s="65">
        <v>2200</v>
      </c>
      <c r="P2" s="70">
        <f>ROUND(PRODUCT(N2+O2),0)</f>
        <v>4788</v>
      </c>
      <c r="Q2" s="65">
        <f>ROUND(PRODUCT(P2+P2*8%),0)</f>
        <v>5171</v>
      </c>
      <c r="R2" s="65">
        <f>ROUND(PRODUCT(Q2+Q2*7.4%),0)</f>
        <v>5554</v>
      </c>
      <c r="S2" s="65">
        <f>ROUND(PRODUCT(R2+R2*10%),0)</f>
        <v>6109</v>
      </c>
      <c r="T2" s="77">
        <v>6124</v>
      </c>
      <c r="U2" s="65">
        <f>ROUND(PRODUCT(T2+T2*15%),0)</f>
        <v>7043</v>
      </c>
      <c r="V2" s="65">
        <f>ROUND(PRODUCT(U2+U2*25%),0)</f>
        <v>8804</v>
      </c>
      <c r="W2" s="82">
        <v>8678</v>
      </c>
    </row>
    <row r="3" spans="1:23" ht="30">
      <c r="A3" s="54">
        <v>2</v>
      </c>
      <c r="B3" s="62" t="s">
        <v>55</v>
      </c>
      <c r="C3" s="63" t="s">
        <v>56</v>
      </c>
      <c r="D3" s="64" t="s">
        <v>66</v>
      </c>
      <c r="E3" s="65">
        <v>1739</v>
      </c>
      <c r="F3" s="65">
        <f>ROUND(PRODUCT(E3*40%),0)</f>
        <v>696</v>
      </c>
      <c r="G3" s="66">
        <f t="shared" ref="G3:G7" si="0">SUM(E3:F3)</f>
        <v>2435</v>
      </c>
      <c r="H3" s="65">
        <f>ROUND(PRODUCT(G3*25%),0)</f>
        <v>609</v>
      </c>
      <c r="I3" s="67" t="s">
        <v>71</v>
      </c>
      <c r="J3" s="68">
        <f t="shared" ref="J3:J7" si="1">ROUND(PRODUCT(G3+H3),0)</f>
        <v>3044</v>
      </c>
      <c r="K3" s="65">
        <f>ROUND(PRODUCT(J3*0%),0)</f>
        <v>0</v>
      </c>
      <c r="L3" s="69">
        <f>ROUND(PRODUCT(J3+K3),0)</f>
        <v>3044</v>
      </c>
      <c r="M3" s="65">
        <f>ROUND(PRODUCT(L3/4*3),0)</f>
        <v>2283</v>
      </c>
      <c r="N3" s="65">
        <f t="shared" ref="N3:N7" si="2">ROUND(PRODUCT(M3+M3*15%),0)</f>
        <v>2625</v>
      </c>
      <c r="O3" s="65">
        <v>1400</v>
      </c>
      <c r="P3" s="70">
        <f t="shared" ref="P3:P7" si="3">ROUND(PRODUCT(N3+O3),0)</f>
        <v>4025</v>
      </c>
      <c r="Q3" s="65">
        <f t="shared" ref="Q3:Q7" si="4">ROUND(PRODUCT(P3+P3*8%),0)</f>
        <v>4347</v>
      </c>
      <c r="R3" s="65">
        <f t="shared" ref="R3:R7" si="5">ROUND(PRODUCT(Q3+Q3*7.4%),0)</f>
        <v>4669</v>
      </c>
      <c r="S3" s="65">
        <f t="shared" ref="S3" si="6">ROUND(PRODUCT(R3+R3*10%),0)</f>
        <v>5136</v>
      </c>
      <c r="T3" s="81">
        <v>5136</v>
      </c>
      <c r="U3" s="65">
        <f>ROUND(PRODUCT(S3+S3*15%),0)</f>
        <v>5906</v>
      </c>
      <c r="V3" s="65">
        <f t="shared" ref="V3:V7" si="7">ROUND(PRODUCT(U3+U3*25%),0)</f>
        <v>7383</v>
      </c>
      <c r="W3" s="82">
        <v>8072</v>
      </c>
    </row>
    <row r="4" spans="1:23" ht="30">
      <c r="A4" s="55">
        <v>3</v>
      </c>
      <c r="B4" s="73" t="s">
        <v>57</v>
      </c>
      <c r="C4" s="73" t="s">
        <v>58</v>
      </c>
      <c r="D4" s="74" t="s">
        <v>30</v>
      </c>
      <c r="E4" s="75">
        <v>1739</v>
      </c>
      <c r="F4" s="65">
        <f>ROUND(PRODUCT(E4*0%),0)</f>
        <v>0</v>
      </c>
      <c r="G4" s="66">
        <f t="shared" si="0"/>
        <v>1739</v>
      </c>
      <c r="H4" s="65">
        <f>ROUND(PRODUCT(G4*25%),0)</f>
        <v>435</v>
      </c>
      <c r="I4" s="67" t="s">
        <v>71</v>
      </c>
      <c r="J4" s="68">
        <f t="shared" si="1"/>
        <v>2174</v>
      </c>
      <c r="K4" s="65">
        <f>ROUND(PRODUCT(J4*10%),0)</f>
        <v>217</v>
      </c>
      <c r="L4" s="69">
        <f t="shared" ref="L4:L7" si="8">ROUND(PRODUCT(J4+K4),0)</f>
        <v>2391</v>
      </c>
      <c r="M4" s="65">
        <f t="shared" ref="M4:M7" si="9">ROUND(PRODUCT(L4/4*3),0)</f>
        <v>1793</v>
      </c>
      <c r="N4" s="65">
        <f t="shared" si="2"/>
        <v>2062</v>
      </c>
      <c r="O4" s="71">
        <v>600</v>
      </c>
      <c r="P4" s="70">
        <f t="shared" si="3"/>
        <v>2662</v>
      </c>
      <c r="Q4" s="65">
        <f t="shared" si="4"/>
        <v>2875</v>
      </c>
      <c r="R4" s="65">
        <f t="shared" si="5"/>
        <v>3088</v>
      </c>
      <c r="S4" s="65">
        <f>ROUND(PRODUCT(R4+R4*10%),0)</f>
        <v>3397</v>
      </c>
      <c r="T4" s="78">
        <v>3070</v>
      </c>
      <c r="U4" s="65">
        <f>ROUND(PRODUCT(S4+S4*15%),0)</f>
        <v>3907</v>
      </c>
      <c r="V4" s="65">
        <f t="shared" si="7"/>
        <v>4884</v>
      </c>
      <c r="W4" s="72">
        <f t="shared" ref="W4:W7" si="10">V4</f>
        <v>4884</v>
      </c>
    </row>
    <row r="5" spans="1:23" ht="30">
      <c r="A5" s="55">
        <v>4</v>
      </c>
      <c r="B5" s="73" t="s">
        <v>60</v>
      </c>
      <c r="C5" s="73" t="s">
        <v>61</v>
      </c>
      <c r="D5" s="74" t="s">
        <v>30</v>
      </c>
      <c r="E5" s="75">
        <v>1739</v>
      </c>
      <c r="F5" s="65">
        <f>ROUND(PRODUCT(E5*0%),0)</f>
        <v>0</v>
      </c>
      <c r="G5" s="66">
        <f t="shared" si="0"/>
        <v>1739</v>
      </c>
      <c r="H5" s="65">
        <f>ROUND(PRODUCT(G5*25%),0)</f>
        <v>435</v>
      </c>
      <c r="I5" s="67" t="s">
        <v>71</v>
      </c>
      <c r="J5" s="68">
        <f t="shared" si="1"/>
        <v>2174</v>
      </c>
      <c r="K5" s="65">
        <f t="shared" ref="K5" si="11">ROUND(PRODUCT(J5*10%),0)</f>
        <v>217</v>
      </c>
      <c r="L5" s="69">
        <f t="shared" si="8"/>
        <v>2391</v>
      </c>
      <c r="M5" s="65">
        <f t="shared" si="9"/>
        <v>1793</v>
      </c>
      <c r="N5" s="65">
        <f t="shared" si="2"/>
        <v>2062</v>
      </c>
      <c r="O5" s="71">
        <v>600</v>
      </c>
      <c r="P5" s="70">
        <f t="shared" si="3"/>
        <v>2662</v>
      </c>
      <c r="Q5" s="65">
        <f t="shared" si="4"/>
        <v>2875</v>
      </c>
      <c r="R5" s="65">
        <f t="shared" si="5"/>
        <v>3088</v>
      </c>
      <c r="S5" s="65">
        <f>ROUND(PRODUCT(R5+R5*10%),0)</f>
        <v>3397</v>
      </c>
      <c r="T5" s="78">
        <v>3070</v>
      </c>
      <c r="U5" s="65">
        <f>ROUND(PRODUCT(S5+S5*15%),0)</f>
        <v>3907</v>
      </c>
      <c r="V5" s="65">
        <f t="shared" si="7"/>
        <v>4884</v>
      </c>
      <c r="W5" s="72">
        <f t="shared" si="10"/>
        <v>4884</v>
      </c>
    </row>
    <row r="6" spans="1:23" ht="30">
      <c r="A6" s="55">
        <v>5</v>
      </c>
      <c r="B6" s="73" t="s">
        <v>62</v>
      </c>
      <c r="C6" s="73" t="s">
        <v>63</v>
      </c>
      <c r="D6" s="74" t="s">
        <v>44</v>
      </c>
      <c r="E6" s="75">
        <v>1380</v>
      </c>
      <c r="F6" s="65">
        <f>ROUND(PRODUCT(E6*0%),0)</f>
        <v>0</v>
      </c>
      <c r="G6" s="66">
        <f t="shared" si="0"/>
        <v>1380</v>
      </c>
      <c r="H6" s="65">
        <f>ROUND(PRODUCT(G6*25%),0)</f>
        <v>345</v>
      </c>
      <c r="I6" s="67" t="s">
        <v>71</v>
      </c>
      <c r="J6" s="68">
        <f t="shared" si="1"/>
        <v>1725</v>
      </c>
      <c r="K6" s="65">
        <f>ROUND(PRODUCT(J6*0%),0)</f>
        <v>0</v>
      </c>
      <c r="L6" s="69">
        <f t="shared" si="8"/>
        <v>1725</v>
      </c>
      <c r="M6" s="65">
        <f t="shared" si="9"/>
        <v>1294</v>
      </c>
      <c r="N6" s="65">
        <f t="shared" si="2"/>
        <v>1488</v>
      </c>
      <c r="O6" s="71">
        <v>500</v>
      </c>
      <c r="P6" s="70">
        <f t="shared" si="3"/>
        <v>1988</v>
      </c>
      <c r="Q6" s="65">
        <f t="shared" si="4"/>
        <v>2147</v>
      </c>
      <c r="R6" s="65">
        <f t="shared" si="5"/>
        <v>2306</v>
      </c>
      <c r="S6" s="65">
        <f>ROUND(PRODUCT(R6+R6*10%),0)-1</f>
        <v>2536</v>
      </c>
      <c r="T6" s="78">
        <v>2536</v>
      </c>
      <c r="U6" s="65">
        <f t="shared" ref="U6:U7" si="12">ROUND(PRODUCT(S6+S6*15%),0)</f>
        <v>2916</v>
      </c>
      <c r="V6" s="65">
        <f t="shared" si="7"/>
        <v>3645</v>
      </c>
      <c r="W6" s="72">
        <f t="shared" si="10"/>
        <v>3645</v>
      </c>
    </row>
    <row r="7" spans="1:23" ht="30">
      <c r="A7" s="55">
        <v>6</v>
      </c>
      <c r="B7" s="73" t="s">
        <v>59</v>
      </c>
      <c r="C7" s="73" t="s">
        <v>64</v>
      </c>
      <c r="D7" s="74" t="s">
        <v>45</v>
      </c>
      <c r="E7" s="75">
        <v>1523</v>
      </c>
      <c r="F7" s="65">
        <f>ROUND(PRODUCT(E7*0%),0)</f>
        <v>0</v>
      </c>
      <c r="G7" s="66">
        <f t="shared" si="0"/>
        <v>1523</v>
      </c>
      <c r="H7" s="65">
        <f>ROUND(PRODUCT(G7*15%),0)</f>
        <v>228</v>
      </c>
      <c r="I7" s="67" t="s">
        <v>70</v>
      </c>
      <c r="J7" s="68">
        <f t="shared" si="1"/>
        <v>1751</v>
      </c>
      <c r="K7" s="65">
        <f>ROUND(PRODUCT(J7*0%),0)</f>
        <v>0</v>
      </c>
      <c r="L7" s="69">
        <f t="shared" si="8"/>
        <v>1751</v>
      </c>
      <c r="M7" s="65">
        <f t="shared" si="9"/>
        <v>1313</v>
      </c>
      <c r="N7" s="65">
        <f t="shared" si="2"/>
        <v>1510</v>
      </c>
      <c r="O7" s="71">
        <v>600</v>
      </c>
      <c r="P7" s="70">
        <f t="shared" si="3"/>
        <v>2110</v>
      </c>
      <c r="Q7" s="65">
        <f t="shared" si="4"/>
        <v>2279</v>
      </c>
      <c r="R7" s="65">
        <f t="shared" si="5"/>
        <v>2448</v>
      </c>
      <c r="S7" s="65">
        <f>ROUND(PRODUCT(R7+R7*10%),0)-1</f>
        <v>2692</v>
      </c>
      <c r="T7" s="78">
        <v>2692</v>
      </c>
      <c r="U7" s="65">
        <f t="shared" si="12"/>
        <v>3096</v>
      </c>
      <c r="V7" s="65">
        <f t="shared" si="7"/>
        <v>3870</v>
      </c>
      <c r="W7" s="72">
        <f t="shared" si="10"/>
        <v>3870</v>
      </c>
    </row>
    <row r="10" spans="1:23">
      <c r="K10" s="61" t="s">
        <v>19</v>
      </c>
      <c r="L10" s="61" t="s">
        <v>89</v>
      </c>
    </row>
    <row r="11" spans="1:23">
      <c r="K11" s="61">
        <v>303</v>
      </c>
    </row>
  </sheetData>
  <pageMargins left="0" right="0" top="0.59055118110236227" bottom="0" header="0.51181102362204722" footer="0.51181102362204722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stat de personal</vt:lpstr>
      <vt:lpstr>stat personal amanuntit</vt:lpstr>
      <vt:lpstr>'stat de personal'!Print_Area</vt:lpstr>
    </vt:vector>
  </TitlesOfParts>
  <Company>ANOFM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Serban</dc:creator>
  <cp:lastModifiedBy>RATIO Mures</cp:lastModifiedBy>
  <cp:lastPrinted>2018-07-02T12:23:05Z</cp:lastPrinted>
  <dcterms:created xsi:type="dcterms:W3CDTF">2014-11-24T11:44:06Z</dcterms:created>
  <dcterms:modified xsi:type="dcterms:W3CDTF">2018-11-22T06:58:47Z</dcterms:modified>
</cp:coreProperties>
</file>