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90" windowWidth="18885" windowHeight="70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 calcMode="manual"/>
</workbook>
</file>

<file path=xl/calcChain.xml><?xml version="1.0" encoding="utf-8"?>
<calcChain xmlns="http://schemas.openxmlformats.org/spreadsheetml/2006/main">
  <c r="N302" i="4" l="1"/>
  <c r="M263" i="4"/>
  <c r="O265" i="4"/>
  <c r="M46" i="4" l="1"/>
  <c r="O354" i="4" l="1"/>
  <c r="N346" i="4"/>
  <c r="N345" i="4" s="1"/>
  <c r="M149" i="4" l="1"/>
  <c r="M346" i="4"/>
  <c r="M345" i="4" s="1"/>
  <c r="J165" i="4" l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72" i="4" l="1"/>
  <c r="M57" i="4" s="1"/>
  <c r="M301" i="4"/>
  <c r="M161" i="4" s="1"/>
  <c r="M11" i="4"/>
  <c r="M204" i="4"/>
  <c r="M454" i="4"/>
  <c r="M90" i="4" s="1"/>
  <c r="M62" i="4" s="1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344" i="4"/>
  <c r="M83" i="4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70" i="4" l="1"/>
  <c r="M63" i="4"/>
  <c r="M55" i="4"/>
  <c r="M58" i="4"/>
  <c r="M69" i="4"/>
  <c r="M54" i="4" s="1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395" i="4" s="1"/>
  <c r="M393" i="4" s="1"/>
  <c r="S366" i="4"/>
  <c r="O446" i="4"/>
  <c r="K446" i="4"/>
  <c r="M82" i="4" l="1"/>
  <c r="M68" i="4" s="1"/>
  <c r="M67" i="4" s="1"/>
  <c r="M398" i="4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480" i="4" l="1"/>
  <c r="M483" i="4" s="1"/>
  <c r="M61" i="4"/>
  <c r="M53" i="4" s="1"/>
  <c r="M52" i="4" s="1"/>
  <c r="M482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63" i="4" s="1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O303" i="4"/>
  <c r="O304" i="4"/>
  <c r="O305" i="4"/>
  <c r="O306" i="4"/>
  <c r="O307" i="4"/>
  <c r="O308" i="4"/>
  <c r="N314" i="4"/>
  <c r="O317" i="4"/>
  <c r="O321" i="4"/>
  <c r="O347" i="4"/>
  <c r="O346" i="4" s="1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H175" i="4" l="1"/>
  <c r="H174" i="4" s="1"/>
  <c r="H262" i="4" s="1"/>
  <c r="O345" i="4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N264" i="4" s="1"/>
  <c r="N263" i="4" s="1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N62" i="4" l="1"/>
  <c r="J69" i="4"/>
  <c r="N70" i="4"/>
  <c r="N55" i="4" s="1"/>
  <c r="J174" i="4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O264" i="4" s="1"/>
  <c r="O263" i="4" s="1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395" i="4"/>
  <c r="N393" i="4" s="1"/>
  <c r="J53" i="4"/>
  <c r="J52" i="4" s="1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Q392" i="4"/>
  <c r="O391" i="4"/>
  <c r="P392" i="4"/>
  <c r="Q265" i="4"/>
  <c r="N54" i="4"/>
  <c r="Q91" i="4"/>
  <c r="O63" i="4"/>
  <c r="Q154" i="4"/>
  <c r="P154" i="4"/>
  <c r="N61" i="4" l="1"/>
  <c r="N53" i="4" s="1"/>
  <c r="N52" i="4" s="1"/>
  <c r="N67" i="4" s="1"/>
  <c r="N68" i="4"/>
  <c r="Q390" i="4"/>
  <c r="O165" i="4"/>
  <c r="Q165" i="4" s="1"/>
  <c r="K168" i="4"/>
  <c r="I158" i="4"/>
  <c r="K158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O68" i="4" s="1"/>
  <c r="O67" i="4" s="1"/>
  <c r="Q264" i="4" l="1"/>
  <c r="P264" i="4"/>
  <c r="O395" i="4"/>
  <c r="Q263" i="4"/>
  <c r="P263" i="4"/>
  <c r="Q82" i="4"/>
  <c r="O61" i="4"/>
  <c r="O53" i="4" s="1"/>
  <c r="O52" i="4" s="1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O235" i="4"/>
  <c r="N175" i="4"/>
  <c r="N174" i="4" s="1"/>
  <c r="N262" i="4" s="1"/>
  <c r="N161" i="4"/>
  <c r="N159" i="4" s="1"/>
  <c r="N158" i="4" s="1"/>
  <c r="N480" i="4" s="1"/>
  <c r="N483" i="4" s="1"/>
  <c r="Q235" i="4" l="1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55" i="4"/>
  <c r="P175" i="4"/>
  <c r="Q175" i="4"/>
  <c r="O174" i="4"/>
  <c r="O482" i="4" l="1"/>
  <c r="O158" i="4"/>
  <c r="O480" i="4" s="1"/>
  <c r="O483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Q482" i="4"/>
  <c r="P52" i="4"/>
  <c r="Q52" i="4"/>
  <c r="P480" i="4"/>
  <c r="Q483" i="4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<sst xmlns="http://schemas.openxmlformats.org/spreadsheetml/2006/main" count="854" uniqueCount="433">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</sst>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8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416" zoomScale="60" zoomScaleNormal="60" workbookViewId="0">
      <selection activeCell="L443" sqref="L443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2"/>
      <c r="E1" s="422"/>
      <c r="F1" s="422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3" t="s">
        <v>432</v>
      </c>
      <c r="H2" s="423"/>
      <c r="I2" s="423"/>
      <c r="J2" s="423"/>
      <c r="K2" s="423"/>
      <c r="L2" s="423"/>
      <c r="M2" s="424"/>
      <c r="N2" s="423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5" t="s">
        <v>0</v>
      </c>
      <c r="B3" s="427" t="s">
        <v>1</v>
      </c>
      <c r="C3" s="427" t="s">
        <v>2</v>
      </c>
      <c r="D3" s="427" t="s">
        <v>3</v>
      </c>
      <c r="E3" s="427" t="s">
        <v>4</v>
      </c>
      <c r="F3" s="427" t="s">
        <v>5</v>
      </c>
      <c r="G3" s="429" t="s">
        <v>6</v>
      </c>
      <c r="H3" s="431" t="s">
        <v>7</v>
      </c>
      <c r="I3" s="432"/>
      <c r="J3" s="432"/>
      <c r="K3" s="433"/>
      <c r="L3" s="434" t="s">
        <v>8</v>
      </c>
      <c r="M3" s="435"/>
      <c r="N3" s="436"/>
      <c r="O3" s="437"/>
      <c r="P3" s="414" t="s">
        <v>9</v>
      </c>
      <c r="Q3" s="416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6"/>
      <c r="B4" s="428"/>
      <c r="C4" s="428"/>
      <c r="D4" s="428"/>
      <c r="E4" s="428"/>
      <c r="F4" s="428"/>
      <c r="G4" s="430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5"/>
      <c r="Q4" s="417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38232000</v>
      </c>
      <c r="I6" s="36">
        <f t="shared" ref="I6:J6" si="0">I7</f>
        <v>0</v>
      </c>
      <c r="J6" s="36">
        <f t="shared" si="0"/>
        <v>38232000</v>
      </c>
      <c r="K6" s="37"/>
      <c r="L6" s="291">
        <f>L7</f>
        <v>38232000</v>
      </c>
      <c r="M6" s="292">
        <f>+M7+M41</f>
        <v>25085953</v>
      </c>
      <c r="N6" s="292">
        <f>+N7+N41</f>
        <v>1974877.9900000002</v>
      </c>
      <c r="O6" s="293">
        <f>+O7+O34+O41</f>
        <v>27060830.989999998</v>
      </c>
      <c r="P6" s="361">
        <f>+P7+P34</f>
        <v>330574.17</v>
      </c>
      <c r="Q6" s="38">
        <f>ROUND(O6/L6*100,2)</f>
        <v>70.78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38232000</v>
      </c>
      <c r="I7" s="45">
        <f>+I8+I10+I23+I41+I49</f>
        <v>0</v>
      </c>
      <c r="J7" s="46">
        <f>H7-I7</f>
        <v>38232000</v>
      </c>
      <c r="K7" s="352">
        <f t="shared" ref="K7:K50" si="1">ROUND(I7/H7*100,2)</f>
        <v>0</v>
      </c>
      <c r="L7" s="386">
        <f>+L8+L10+L23+L41+L49</f>
        <v>38232000</v>
      </c>
      <c r="M7" s="294">
        <f>+M8+M10+M23+M41+M49</f>
        <v>25085953</v>
      </c>
      <c r="N7" s="294">
        <f>+N8+N10+N23+N41+N49</f>
        <v>1974877.9900000002</v>
      </c>
      <c r="O7" s="295">
        <f>+O10+O23+O8</f>
        <v>27060830.989999998</v>
      </c>
      <c r="P7" s="362">
        <f>+P10+P23+P8</f>
        <v>330574.17</v>
      </c>
      <c r="Q7" s="47">
        <f>ROUND(O7/L7*100,2)</f>
        <v>70.78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38202000</v>
      </c>
      <c r="I10" s="51">
        <f>+I11+I17</f>
        <v>0</v>
      </c>
      <c r="J10" s="46">
        <f t="shared" si="3"/>
        <v>38202000</v>
      </c>
      <c r="K10" s="352">
        <f t="shared" si="1"/>
        <v>0</v>
      </c>
      <c r="L10" s="387">
        <f>+L11+L17</f>
        <v>38202000</v>
      </c>
      <c r="M10" s="260">
        <f>+M11+M17</f>
        <v>25069679</v>
      </c>
      <c r="N10" s="260">
        <f>+N11+N17</f>
        <v>1974825.1600000001</v>
      </c>
      <c r="O10" s="296">
        <f>+O11+O17</f>
        <v>27044504.16</v>
      </c>
      <c r="P10" s="350">
        <f>+P11+P17</f>
        <v>316901</v>
      </c>
      <c r="Q10" s="53">
        <f t="shared" ref="Q10:Q16" si="5">ROUND(O10/L10*100,2)</f>
        <v>70.790000000000006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38114000</v>
      </c>
      <c r="I11" s="51">
        <f>+I12+I14+I15+I16</f>
        <v>0</v>
      </c>
      <c r="J11" s="46">
        <f t="shared" si="3"/>
        <v>38114000</v>
      </c>
      <c r="K11" s="352">
        <f t="shared" si="1"/>
        <v>0</v>
      </c>
      <c r="L11" s="387">
        <f>+L12+L14+L15+L16</f>
        <v>38114000</v>
      </c>
      <c r="M11" s="260">
        <f>+M12+M14+M15+M16</f>
        <v>25043611</v>
      </c>
      <c r="N11" s="260">
        <f>+N12+N14+N15+N16</f>
        <v>1964995.1600000001</v>
      </c>
      <c r="O11" s="296">
        <f>+O12+O14+O15+O16</f>
        <v>27008606.16</v>
      </c>
      <c r="P11" s="350">
        <f>+P12+P14</f>
        <v>264799</v>
      </c>
      <c r="Q11" s="53">
        <f t="shared" si="5"/>
        <v>70.86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304000</v>
      </c>
      <c r="I12" s="51">
        <f t="shared" si="6"/>
        <v>0</v>
      </c>
      <c r="J12" s="46">
        <f t="shared" si="3"/>
        <v>304000</v>
      </c>
      <c r="K12" s="352">
        <f t="shared" si="1"/>
        <v>0</v>
      </c>
      <c r="L12" s="387">
        <f t="shared" ref="L12:P12" si="7">+L13</f>
        <v>304000</v>
      </c>
      <c r="M12" s="260">
        <f t="shared" si="7"/>
        <v>26784</v>
      </c>
      <c r="N12" s="260">
        <f t="shared" si="7"/>
        <v>9973</v>
      </c>
      <c r="O12" s="296">
        <f t="shared" si="7"/>
        <v>36757</v>
      </c>
      <c r="P12" s="350">
        <f t="shared" si="7"/>
        <v>267243</v>
      </c>
      <c r="Q12" s="53">
        <f t="shared" si="5"/>
        <v>12.09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304000</v>
      </c>
      <c r="I13" s="52"/>
      <c r="J13" s="46">
        <f t="shared" si="3"/>
        <v>304000</v>
      </c>
      <c r="K13" s="352">
        <f t="shared" si="1"/>
        <v>0</v>
      </c>
      <c r="L13" s="389">
        <v>304000</v>
      </c>
      <c r="M13" s="255">
        <v>26784</v>
      </c>
      <c r="N13" s="255">
        <v>9973</v>
      </c>
      <c r="O13" s="298">
        <f>+M13+N13</f>
        <v>36757</v>
      </c>
      <c r="P13" s="348">
        <f>L13-O13</f>
        <v>267243</v>
      </c>
      <c r="Q13" s="56">
        <f t="shared" si="5"/>
        <v>12.09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2731</v>
      </c>
      <c r="N14" s="255">
        <v>-287</v>
      </c>
      <c r="O14" s="298">
        <f>+M14+N14</f>
        <v>2444</v>
      </c>
      <c r="P14" s="348">
        <f>L14-O14</f>
        <v>-2444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2">
        <f t="shared" si="1"/>
        <v>0</v>
      </c>
      <c r="L15" s="389">
        <v>13592000</v>
      </c>
      <c r="M15" s="255">
        <v>10124551</v>
      </c>
      <c r="N15" s="255">
        <v>1106395.8500000001</v>
      </c>
      <c r="O15" s="298">
        <f>+M15+N15</f>
        <v>11230946.85</v>
      </c>
      <c r="P15" s="348">
        <f>L15-O15</f>
        <v>2361053.1500000004</v>
      </c>
      <c r="Q15" s="56">
        <f t="shared" si="5"/>
        <v>82.63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24218000</v>
      </c>
      <c r="I16" s="52"/>
      <c r="J16" s="46">
        <f t="shared" si="3"/>
        <v>24218000</v>
      </c>
      <c r="K16" s="352">
        <f t="shared" si="1"/>
        <v>0</v>
      </c>
      <c r="L16" s="389">
        <v>24218000</v>
      </c>
      <c r="M16" s="255">
        <v>14889545</v>
      </c>
      <c r="N16" s="255">
        <v>848913.31</v>
      </c>
      <c r="O16" s="298">
        <f>+M16+N16</f>
        <v>15738458.310000001</v>
      </c>
      <c r="P16" s="348">
        <f>L16-O16</f>
        <v>8479541.6899999995</v>
      </c>
      <c r="Q16" s="56">
        <f t="shared" si="5"/>
        <v>64.989999999999995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88000</v>
      </c>
      <c r="I17" s="51">
        <f t="shared" si="8"/>
        <v>0</v>
      </c>
      <c r="J17" s="46">
        <f t="shared" si="3"/>
        <v>88000</v>
      </c>
      <c r="K17" s="352">
        <f t="shared" si="1"/>
        <v>0</v>
      </c>
      <c r="L17" s="387">
        <f t="shared" ref="L17:P17" si="9">+L18</f>
        <v>88000</v>
      </c>
      <c r="M17" s="260">
        <f t="shared" si="9"/>
        <v>26068</v>
      </c>
      <c r="N17" s="260">
        <f t="shared" si="9"/>
        <v>9830</v>
      </c>
      <c r="O17" s="296">
        <f t="shared" si="9"/>
        <v>35898</v>
      </c>
      <c r="P17" s="350">
        <f t="shared" si="9"/>
        <v>52102</v>
      </c>
      <c r="Q17" s="53">
        <f>ROUND(O17/L17*100,2)</f>
        <v>40.79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88000</v>
      </c>
      <c r="I18" s="51">
        <f t="shared" si="10"/>
        <v>0</v>
      </c>
      <c r="J18" s="46">
        <f t="shared" si="3"/>
        <v>88000</v>
      </c>
      <c r="K18" s="352">
        <f t="shared" si="1"/>
        <v>0</v>
      </c>
      <c r="L18" s="387">
        <f t="shared" ref="L18:M18" si="11">+L19+L20+L21+L22</f>
        <v>88000</v>
      </c>
      <c r="M18" s="260">
        <f t="shared" si="11"/>
        <v>26068</v>
      </c>
      <c r="N18" s="260">
        <f t="shared" ref="N18:P18" si="12">+N19+N20+N21+N22</f>
        <v>9830</v>
      </c>
      <c r="O18" s="296">
        <f t="shared" si="12"/>
        <v>35898</v>
      </c>
      <c r="P18" s="350">
        <f t="shared" si="12"/>
        <v>52102</v>
      </c>
      <c r="Q18" s="53">
        <f>ROUND(O18/L18*100,2)</f>
        <v>40.79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88000</v>
      </c>
      <c r="I19" s="52"/>
      <c r="J19" s="46">
        <f t="shared" si="3"/>
        <v>88000</v>
      </c>
      <c r="K19" s="352">
        <f t="shared" si="1"/>
        <v>0</v>
      </c>
      <c r="L19" s="388">
        <v>88000</v>
      </c>
      <c r="M19" s="297">
        <v>26061</v>
      </c>
      <c r="N19" s="297">
        <v>9830</v>
      </c>
      <c r="O19" s="298">
        <f>+M19+N19</f>
        <v>35891</v>
      </c>
      <c r="P19" s="348">
        <f>L19-O19</f>
        <v>52109</v>
      </c>
      <c r="Q19" s="56">
        <f>ROUND(O19/L19*100,2)</f>
        <v>40.79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7</v>
      </c>
      <c r="N22" s="297">
        <v>0</v>
      </c>
      <c r="O22" s="298">
        <f>+M22+N22</f>
        <v>7</v>
      </c>
      <c r="P22" s="348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30000</v>
      </c>
      <c r="I23" s="51">
        <f>+I24+I28</f>
        <v>0</v>
      </c>
      <c r="J23" s="46">
        <f t="shared" si="3"/>
        <v>30000</v>
      </c>
      <c r="K23" s="352">
        <f t="shared" si="1"/>
        <v>0</v>
      </c>
      <c r="L23" s="387">
        <f>+L24+L28</f>
        <v>30000</v>
      </c>
      <c r="M23" s="260">
        <f>+M24+M28</f>
        <v>16274</v>
      </c>
      <c r="N23" s="260">
        <f>+N24+N28</f>
        <v>52.83</v>
      </c>
      <c r="O23" s="296">
        <f t="shared" ref="O23:P23" si="13">+O24+O28</f>
        <v>16326.83</v>
      </c>
      <c r="P23" s="350">
        <f t="shared" si="13"/>
        <v>13673.17</v>
      </c>
      <c r="Q23" s="53">
        <f>ROUND(O23/L23*100,2)</f>
        <v>54.42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30000</v>
      </c>
      <c r="I28" s="51">
        <f t="shared" si="17"/>
        <v>0</v>
      </c>
      <c r="J28" s="46">
        <f t="shared" si="3"/>
        <v>30000</v>
      </c>
      <c r="K28" s="352">
        <f t="shared" si="1"/>
        <v>0</v>
      </c>
      <c r="L28" s="387">
        <f t="shared" ref="L28:P28" si="18">+L29</f>
        <v>30000</v>
      </c>
      <c r="M28" s="260">
        <f t="shared" si="18"/>
        <v>16274</v>
      </c>
      <c r="N28" s="260">
        <f t="shared" si="18"/>
        <v>52.83</v>
      </c>
      <c r="O28" s="296">
        <f t="shared" si="18"/>
        <v>16326.83</v>
      </c>
      <c r="P28" s="350">
        <f t="shared" si="18"/>
        <v>13673.17</v>
      </c>
      <c r="Q28" s="53">
        <f>ROUND(O28/L28*100,2)</f>
        <v>54.42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30000</v>
      </c>
      <c r="I29" s="51">
        <f>+I30+I33+I31+I32+I34</f>
        <v>0</v>
      </c>
      <c r="J29" s="46">
        <f t="shared" si="3"/>
        <v>30000</v>
      </c>
      <c r="K29" s="352">
        <f t="shared" si="1"/>
        <v>0</v>
      </c>
      <c r="L29" s="387">
        <f>+L30+L33+L31+L32+L34</f>
        <v>30000</v>
      </c>
      <c r="M29" s="260">
        <f>+M30+M33+M31+M32+M34</f>
        <v>16274</v>
      </c>
      <c r="N29" s="260">
        <f>+N30+N33+N31+N32+N34</f>
        <v>52.83</v>
      </c>
      <c r="O29" s="296">
        <f>+O30+O33+O31+O32+O34</f>
        <v>16326.83</v>
      </c>
      <c r="P29" s="350">
        <f>+P30+P33+P31+P32</f>
        <v>13673.17</v>
      </c>
      <c r="Q29" s="53">
        <f>ROUND(O29/L29*100,2)</f>
        <v>54.42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-18</v>
      </c>
      <c r="N31" s="255">
        <v>0</v>
      </c>
      <c r="O31" s="298">
        <f>+M31+N31</f>
        <v>-18</v>
      </c>
      <c r="P31" s="348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30000</v>
      </c>
      <c r="I33" s="52"/>
      <c r="J33" s="46">
        <f t="shared" si="3"/>
        <v>30000</v>
      </c>
      <c r="K33" s="352">
        <f t="shared" si="1"/>
        <v>0</v>
      </c>
      <c r="L33" s="389">
        <v>30000</v>
      </c>
      <c r="M33" s="255">
        <v>16292</v>
      </c>
      <c r="N33" s="255">
        <v>52.83</v>
      </c>
      <c r="O33" s="298">
        <f>+M33+N33</f>
        <v>16344.83</v>
      </c>
      <c r="P33" s="348">
        <f>L33-O33</f>
        <v>13655.17</v>
      </c>
      <c r="Q33" s="56">
        <f>ROUND(O33/L33*100,2)</f>
        <v>54.48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14014000</v>
      </c>
      <c r="I46" s="73">
        <f>I12+I15+I18+I26+I31+I33+I41+I49</f>
        <v>0</v>
      </c>
      <c r="J46" s="234">
        <f t="shared" si="3"/>
        <v>14014000</v>
      </c>
      <c r="K46" s="353">
        <f t="shared" si="1"/>
        <v>0</v>
      </c>
      <c r="L46" s="390">
        <f>L12+L15+L18+L26+L31+L33+L41+L49</f>
        <v>14014000</v>
      </c>
      <c r="M46" s="243">
        <f>M12+M15+M18+M26+M31+M33+M41+M49-1</f>
        <v>10193676</v>
      </c>
      <c r="N46" s="243">
        <f>N12+N15+N18+N26+N31+N33+N41+N49</f>
        <v>1126251.6800000002</v>
      </c>
      <c r="O46" s="299">
        <f>+M46+N46</f>
        <v>11319927.68</v>
      </c>
      <c r="P46" s="363">
        <f>+P13+P17+P26+P33+P35</f>
        <v>333000.17</v>
      </c>
      <c r="Q46" s="74">
        <f>ROUND(O46/L46*100,2)</f>
        <v>80.78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24218000</v>
      </c>
      <c r="I47" s="73">
        <f>+I14+I27+I16</f>
        <v>0</v>
      </c>
      <c r="J47" s="234">
        <f t="shared" si="3"/>
        <v>24218000</v>
      </c>
      <c r="K47" s="353">
        <f t="shared" si="1"/>
        <v>0</v>
      </c>
      <c r="L47" s="390">
        <f>+L14+L27+L16</f>
        <v>24218000</v>
      </c>
      <c r="M47" s="243">
        <f>+M14+M27+M16</f>
        <v>14892276</v>
      </c>
      <c r="N47" s="243">
        <f>+N14+N27+N16</f>
        <v>848626.31</v>
      </c>
      <c r="O47" s="299">
        <f>+M47+N47</f>
        <v>15740902.310000001</v>
      </c>
      <c r="P47" s="363">
        <f>+P14+P27+P30</f>
        <v>-2444</v>
      </c>
      <c r="Q47" s="74">
        <f>ROUND(O47/L47*100,2)</f>
        <v>65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18" t="s">
        <v>81</v>
      </c>
      <c r="B52" s="419"/>
      <c r="C52" s="419"/>
      <c r="D52" s="419"/>
      <c r="E52" s="419"/>
      <c r="F52" s="419"/>
      <c r="G52" s="81" t="s">
        <v>82</v>
      </c>
      <c r="H52" s="238">
        <f>+H53+H64+H66</f>
        <v>55006300</v>
      </c>
      <c r="I52" s="239">
        <f>+I53+I64+I66</f>
        <v>55006300</v>
      </c>
      <c r="J52" s="239">
        <f>+J53+J64+J66</f>
        <v>0</v>
      </c>
      <c r="K52" s="355">
        <f t="shared" ref="K52:K96" si="26">ROUND(I52/H52*100,2)</f>
        <v>100</v>
      </c>
      <c r="L52" s="392">
        <f>+L53+L64+L66</f>
        <v>55006300</v>
      </c>
      <c r="M52" s="411">
        <f>+M53+M64+M66</f>
        <v>50154061.939999998</v>
      </c>
      <c r="N52" s="411">
        <f>+N53+N66</f>
        <v>3830740.99</v>
      </c>
      <c r="O52" s="301">
        <f>O53+O66</f>
        <v>53984802.93</v>
      </c>
      <c r="P52" s="365">
        <f t="shared" ref="P52:P65" si="27">L52-O52</f>
        <v>1021497.0700000003</v>
      </c>
      <c r="Q52" s="82">
        <f>ROUND(O52/H52*100,2)</f>
        <v>98.14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54966300</v>
      </c>
      <c r="I53" s="241">
        <f>+I54+I55+I56+I57+I58+I59+I60+I61+I62+I63</f>
        <v>54966300</v>
      </c>
      <c r="J53" s="241">
        <f>+J54+J55+J56+J57+J58+J59+J60+J61+J62+J63</f>
        <v>0</v>
      </c>
      <c r="K53" s="356">
        <f t="shared" si="26"/>
        <v>100</v>
      </c>
      <c r="L53" s="312">
        <f>+L54+L55+L56+L57+L58+L59+L60+L61+L62+L63</f>
        <v>54966300</v>
      </c>
      <c r="M53" s="241">
        <f>+M54+M55+M56+M57+M58+M59+M60+M61+M62+M63</f>
        <v>50544454.939999998</v>
      </c>
      <c r="N53" s="241">
        <f>+N54+N55+N56+N57+N58+N59+N60+N61+N62+N63+N64</f>
        <v>3830767.49</v>
      </c>
      <c r="O53" s="303">
        <f>+O54+O55+O56+O57+O58+O59+O60+O61+O62+O63+O64</f>
        <v>54375222.43</v>
      </c>
      <c r="P53" s="230">
        <f t="shared" si="27"/>
        <v>591077.5700000003</v>
      </c>
      <c r="Q53" s="82">
        <f>ROUND(O53/H53*100,2)</f>
        <v>98.92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2815000</v>
      </c>
      <c r="I54" s="241">
        <f>+I69+I491</f>
        <v>2815000</v>
      </c>
      <c r="J54" s="241">
        <f>+J69+J488</f>
        <v>0</v>
      </c>
      <c r="K54" s="356">
        <f t="shared" si="26"/>
        <v>100</v>
      </c>
      <c r="L54" s="312">
        <f>+L69+L491</f>
        <v>2815000</v>
      </c>
      <c r="M54" s="241">
        <f t="shared" ref="M54:O55" si="28">+M69+M488</f>
        <v>2601245</v>
      </c>
      <c r="N54" s="241">
        <f t="shared" si="28"/>
        <v>213294</v>
      </c>
      <c r="O54" s="303">
        <f t="shared" si="28"/>
        <v>2814539</v>
      </c>
      <c r="P54" s="230">
        <f t="shared" si="27"/>
        <v>461</v>
      </c>
      <c r="Q54" s="82">
        <f>ROUND(O54/H54*100,2)</f>
        <v>99.98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406300</v>
      </c>
      <c r="I55" s="241">
        <f>+I70+I492</f>
        <v>406300</v>
      </c>
      <c r="J55" s="241">
        <f>+J70+J489</f>
        <v>0</v>
      </c>
      <c r="K55" s="356">
        <f t="shared" si="26"/>
        <v>100</v>
      </c>
      <c r="L55" s="312">
        <f>+L70+L492</f>
        <v>406300</v>
      </c>
      <c r="M55" s="241">
        <f t="shared" si="28"/>
        <v>319815.54000000004</v>
      </c>
      <c r="N55" s="241">
        <f>+N70+N489</f>
        <v>59249.670000000006</v>
      </c>
      <c r="O55" s="303">
        <f t="shared" si="28"/>
        <v>379065.20999999996</v>
      </c>
      <c r="P55" s="230">
        <f t="shared" si="27"/>
        <v>27234.790000000037</v>
      </c>
      <c r="Q55" s="82">
        <f>ROUND(O55/H55*100,2)</f>
        <v>93.3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177000</v>
      </c>
      <c r="I57" s="241">
        <f t="shared" si="29"/>
        <v>177000</v>
      </c>
      <c r="J57" s="241">
        <f t="shared" si="29"/>
        <v>0</v>
      </c>
      <c r="K57" s="356">
        <f t="shared" si="26"/>
        <v>100</v>
      </c>
      <c r="L57" s="312">
        <f>+L72</f>
        <v>177000</v>
      </c>
      <c r="M57" s="241">
        <f t="shared" ref="M57" si="32">+M72</f>
        <v>163097</v>
      </c>
      <c r="N57" s="241">
        <f t="shared" si="31"/>
        <v>9430</v>
      </c>
      <c r="O57" s="303">
        <f t="shared" si="31"/>
        <v>172527</v>
      </c>
      <c r="P57" s="230">
        <f t="shared" si="27"/>
        <v>4473</v>
      </c>
      <c r="Q57" s="82">
        <f t="shared" ref="Q57:Q86" si="33">ROUND(O57/H57*100,2)</f>
        <v>97.47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963000</v>
      </c>
      <c r="I58" s="241">
        <f t="shared" si="29"/>
        <v>963000</v>
      </c>
      <c r="J58" s="241">
        <f t="shared" si="29"/>
        <v>0</v>
      </c>
      <c r="K58" s="356">
        <f t="shared" si="26"/>
        <v>100</v>
      </c>
      <c r="L58" s="312">
        <f>+L73</f>
        <v>963000</v>
      </c>
      <c r="M58" s="241">
        <f t="shared" ref="M58" si="34">+M73</f>
        <v>820004</v>
      </c>
      <c r="N58" s="241">
        <f t="shared" si="31"/>
        <v>79161</v>
      </c>
      <c r="O58" s="303">
        <f t="shared" si="31"/>
        <v>899165</v>
      </c>
      <c r="P58" s="230">
        <f t="shared" si="27"/>
        <v>63835</v>
      </c>
      <c r="Q58" s="82">
        <f t="shared" si="33"/>
        <v>93.37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43045000</v>
      </c>
      <c r="I61" s="241">
        <f t="shared" si="35"/>
        <v>43045000</v>
      </c>
      <c r="J61" s="241">
        <f t="shared" si="35"/>
        <v>0</v>
      </c>
      <c r="K61" s="356">
        <f t="shared" si="26"/>
        <v>100</v>
      </c>
      <c r="L61" s="312">
        <f>+L82</f>
        <v>43045000</v>
      </c>
      <c r="M61" s="241">
        <f t="shared" ref="M61" si="39">+M82</f>
        <v>40249186.5</v>
      </c>
      <c r="N61" s="241">
        <f t="shared" si="37"/>
        <v>2718756</v>
      </c>
      <c r="O61" s="303">
        <f t="shared" si="37"/>
        <v>42967942.5</v>
      </c>
      <c r="P61" s="230">
        <f t="shared" si="27"/>
        <v>77057.5</v>
      </c>
      <c r="Q61" s="82">
        <f t="shared" si="33"/>
        <v>99.82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6694000</v>
      </c>
      <c r="I62" s="241">
        <f>+I90</f>
        <v>6694000</v>
      </c>
      <c r="J62" s="241">
        <f t="shared" ref="J62:J63" si="40">+J90</f>
        <v>0</v>
      </c>
      <c r="K62" s="356">
        <f t="shared" si="26"/>
        <v>100</v>
      </c>
      <c r="L62" s="312">
        <f t="shared" ref="L62:O63" si="41">+L90</f>
        <v>6694000</v>
      </c>
      <c r="M62" s="241">
        <f t="shared" ref="M62" si="42">+M90</f>
        <v>5553753</v>
      </c>
      <c r="N62" s="241">
        <f t="shared" si="41"/>
        <v>710877.7</v>
      </c>
      <c r="O62" s="303">
        <f t="shared" si="41"/>
        <v>6264630.7000000002</v>
      </c>
      <c r="P62" s="230">
        <f t="shared" si="27"/>
        <v>429369.29999999981</v>
      </c>
      <c r="Q62" s="82">
        <f t="shared" si="33"/>
        <v>93.59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866000</v>
      </c>
      <c r="I63" s="241">
        <f>+I91</f>
        <v>866000</v>
      </c>
      <c r="J63" s="241">
        <f t="shared" si="40"/>
        <v>0</v>
      </c>
      <c r="K63" s="356">
        <f t="shared" si="26"/>
        <v>100</v>
      </c>
      <c r="L63" s="312">
        <f t="shared" si="41"/>
        <v>866000</v>
      </c>
      <c r="M63" s="241">
        <f t="shared" ref="M63" si="43">+M91</f>
        <v>837353.9</v>
      </c>
      <c r="N63" s="241">
        <f t="shared" si="41"/>
        <v>0</v>
      </c>
      <c r="O63" s="303">
        <f t="shared" si="41"/>
        <v>837353.9</v>
      </c>
      <c r="P63" s="230">
        <f t="shared" si="27"/>
        <v>28646.099999999977</v>
      </c>
      <c r="Q63" s="82">
        <f t="shared" si="33"/>
        <v>96.69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40000</v>
      </c>
      <c r="I64" s="241">
        <f>+I65</f>
        <v>40000</v>
      </c>
      <c r="J64" s="241">
        <f>+J65</f>
        <v>0</v>
      </c>
      <c r="K64" s="356">
        <f t="shared" si="26"/>
        <v>100</v>
      </c>
      <c r="L64" s="312">
        <f>+L65</f>
        <v>40000</v>
      </c>
      <c r="M64" s="241">
        <f t="shared" ref="M64:O64" si="44">+M65</f>
        <v>0</v>
      </c>
      <c r="N64" s="241">
        <f t="shared" si="44"/>
        <v>39999.120000000003</v>
      </c>
      <c r="O64" s="303">
        <f t="shared" si="44"/>
        <v>39999.120000000003</v>
      </c>
      <c r="P64" s="230">
        <f t="shared" si="27"/>
        <v>0.87999999999738066</v>
      </c>
      <c r="Q64" s="82">
        <f t="shared" si="33"/>
        <v>100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40000</v>
      </c>
      <c r="I65" s="241">
        <f>+I93+I493</f>
        <v>40000</v>
      </c>
      <c r="J65" s="241">
        <f>+J93+J490</f>
        <v>0</v>
      </c>
      <c r="K65" s="356">
        <f t="shared" si="26"/>
        <v>100</v>
      </c>
      <c r="L65" s="312">
        <f>+L93+L493</f>
        <v>40000</v>
      </c>
      <c r="M65" s="241">
        <f>+M93+M490</f>
        <v>0</v>
      </c>
      <c r="N65" s="241">
        <f>+N93+N490</f>
        <v>39999.120000000003</v>
      </c>
      <c r="O65" s="303">
        <f>+O93+O490</f>
        <v>39999.120000000003</v>
      </c>
      <c r="P65" s="230">
        <f t="shared" si="27"/>
        <v>0.87999999999738066</v>
      </c>
      <c r="Q65" s="82">
        <f t="shared" si="33"/>
        <v>100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-390393</v>
      </c>
      <c r="N66" s="241">
        <f>+N97</f>
        <v>-26.5</v>
      </c>
      <c r="O66" s="303">
        <f>+O97</f>
        <v>-390419.5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0">
        <v>5004</v>
      </c>
      <c r="B67" s="421"/>
      <c r="C67" s="421"/>
      <c r="D67" s="421"/>
      <c r="E67" s="421"/>
      <c r="F67" s="421"/>
      <c r="G67" s="86" t="s">
        <v>109</v>
      </c>
      <c r="H67" s="242">
        <f>+H68+H92+H94+H97</f>
        <v>55006300</v>
      </c>
      <c r="I67" s="243">
        <f>+I68+I92+I94+I97</f>
        <v>55006300</v>
      </c>
      <c r="J67" s="243">
        <f>+J68+J92+J94+J97</f>
        <v>0</v>
      </c>
      <c r="K67" s="355">
        <f t="shared" si="26"/>
        <v>100</v>
      </c>
      <c r="L67" s="390">
        <f>+L68+L92+L94+L97</f>
        <v>55006300</v>
      </c>
      <c r="M67" s="243">
        <f>+M68+M92+M94+M97</f>
        <v>50154061.939999998</v>
      </c>
      <c r="N67" s="243">
        <f>N52</f>
        <v>3830740.99</v>
      </c>
      <c r="O67" s="299">
        <f>+O68+O94+O97</f>
        <v>53984802.93</v>
      </c>
      <c r="P67" s="366">
        <f t="shared" ref="P67:P86" si="45">L67-O67</f>
        <v>1021497.0700000003</v>
      </c>
      <c r="Q67" s="82">
        <f t="shared" si="33"/>
        <v>98.14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54966300</v>
      </c>
      <c r="I68" s="245">
        <f>I69+I70+I71+I72+I73+I80+I81+I82+I91+I90</f>
        <v>54966300</v>
      </c>
      <c r="J68" s="245">
        <f>J69+J70+J71+J72+J73+J80+J81+J82+J91+J90</f>
        <v>0</v>
      </c>
      <c r="K68" s="355">
        <f t="shared" si="26"/>
        <v>100</v>
      </c>
      <c r="L68" s="393">
        <f>L69+L70+L71+L72+L73+L80+L81+L82+L91+L90</f>
        <v>54966300</v>
      </c>
      <c r="M68" s="245">
        <f>M69+M70+M71+M72+M73+M80+M81+M82+M91+M90</f>
        <v>50544454.939999998</v>
      </c>
      <c r="N68" s="245">
        <f>N69+N70+N71+N72+N73+N80+N81+N82+N91+N90+N92</f>
        <v>3830767.49</v>
      </c>
      <c r="O68" s="304">
        <f>O69+O70+O71+O72+O73+O80+O81+O82+O91+O90+O92</f>
        <v>54375222.43</v>
      </c>
      <c r="P68" s="366">
        <f t="shared" si="45"/>
        <v>591077.5700000003</v>
      </c>
      <c r="Q68" s="82">
        <f t="shared" si="33"/>
        <v>98.92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2815000</v>
      </c>
      <c r="I69" s="241">
        <f>I100+I176+I265</f>
        <v>2815000</v>
      </c>
      <c r="J69" s="241">
        <f>J100+J176+J265</f>
        <v>0</v>
      </c>
      <c r="K69" s="356">
        <f t="shared" si="26"/>
        <v>100</v>
      </c>
      <c r="L69" s="312">
        <f>L100+L176+L265</f>
        <v>2815000</v>
      </c>
      <c r="M69" s="241">
        <f>M100+M176+M265</f>
        <v>2601245</v>
      </c>
      <c r="N69" s="241">
        <f>N100+N176+N265</f>
        <v>213294</v>
      </c>
      <c r="O69" s="303">
        <f>O100+O176+O265</f>
        <v>2814539</v>
      </c>
      <c r="P69" s="230">
        <f t="shared" si="45"/>
        <v>461</v>
      </c>
      <c r="Q69" s="82">
        <f t="shared" si="33"/>
        <v>99.98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406300</v>
      </c>
      <c r="I70" s="241">
        <f>I129+I204+I301+I399</f>
        <v>406300</v>
      </c>
      <c r="J70" s="241">
        <f>J129+J204+J301+J399</f>
        <v>0</v>
      </c>
      <c r="K70" s="356">
        <f t="shared" si="26"/>
        <v>100</v>
      </c>
      <c r="L70" s="312">
        <f>L129+L204+L301+L399</f>
        <v>406300</v>
      </c>
      <c r="M70" s="241">
        <f>M129+M204+M301+M399</f>
        <v>319815.54000000004</v>
      </c>
      <c r="N70" s="241">
        <f>N129+N204+N301+N399</f>
        <v>59249.670000000006</v>
      </c>
      <c r="O70" s="303">
        <f>O129+O204+O301+O399</f>
        <v>379065.20999999996</v>
      </c>
      <c r="P70" s="230">
        <f t="shared" si="45"/>
        <v>27234.790000000037</v>
      </c>
      <c r="Q70" s="82">
        <f t="shared" si="33"/>
        <v>93.3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177000</v>
      </c>
      <c r="I72" s="241">
        <f>I234+I402</f>
        <v>177000</v>
      </c>
      <c r="J72" s="241">
        <f>J234+J402</f>
        <v>0</v>
      </c>
      <c r="K72" s="356">
        <f t="shared" si="26"/>
        <v>100</v>
      </c>
      <c r="L72" s="312">
        <f>L234+L402</f>
        <v>177000</v>
      </c>
      <c r="M72" s="241">
        <f>M234+M402</f>
        <v>163097</v>
      </c>
      <c r="N72" s="241">
        <f>N234+N402</f>
        <v>9430</v>
      </c>
      <c r="O72" s="303">
        <f>O234+O402</f>
        <v>172527</v>
      </c>
      <c r="P72" s="230">
        <f t="shared" si="45"/>
        <v>4473</v>
      </c>
      <c r="Q72" s="82">
        <f t="shared" si="33"/>
        <v>97.47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963000</v>
      </c>
      <c r="I73" s="241">
        <f>I236+I339+I405</f>
        <v>963000</v>
      </c>
      <c r="J73" s="241">
        <f>J236+J339+J405</f>
        <v>0</v>
      </c>
      <c r="K73" s="356">
        <f t="shared" si="26"/>
        <v>100</v>
      </c>
      <c r="L73" s="312">
        <f>L236+L339+L405</f>
        <v>963000</v>
      </c>
      <c r="M73" s="241">
        <f>M236+M339+M405</f>
        <v>820004</v>
      </c>
      <c r="N73" s="241">
        <f>N236+N339+N405</f>
        <v>79161</v>
      </c>
      <c r="O73" s="303">
        <f>O236+O339+O405</f>
        <v>899165</v>
      </c>
      <c r="P73" s="230">
        <f t="shared" si="45"/>
        <v>63835</v>
      </c>
      <c r="Q73" s="82">
        <f t="shared" si="33"/>
        <v>93.37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963000</v>
      </c>
      <c r="I74" s="241">
        <f>I75+I76+I77+I78+I79</f>
        <v>963000</v>
      </c>
      <c r="J74" s="241">
        <f>J75+J76+J77+J78+J79</f>
        <v>0</v>
      </c>
      <c r="K74" s="356">
        <f t="shared" si="26"/>
        <v>100</v>
      </c>
      <c r="L74" s="312">
        <f>L75+L76+L77+L78+L79</f>
        <v>963000</v>
      </c>
      <c r="M74" s="241">
        <f>M75+M76+M77+M78+M79</f>
        <v>820004</v>
      </c>
      <c r="N74" s="241">
        <f>N75+N76+N77+N78+N79</f>
        <v>79161</v>
      </c>
      <c r="O74" s="303">
        <f t="shared" ref="O74" si="47">O75+O76+O77+O78+O79</f>
        <v>899165</v>
      </c>
      <c r="P74" s="230">
        <f t="shared" si="45"/>
        <v>63835</v>
      </c>
      <c r="Q74" s="82">
        <f t="shared" si="33"/>
        <v>93.37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963000</v>
      </c>
      <c r="I76" s="241">
        <f>I341</f>
        <v>963000</v>
      </c>
      <c r="J76" s="241">
        <f>J341</f>
        <v>0</v>
      </c>
      <c r="K76" s="356">
        <f t="shared" si="26"/>
        <v>100</v>
      </c>
      <c r="L76" s="312">
        <f>L341</f>
        <v>963000</v>
      </c>
      <c r="M76" s="241">
        <f>M341</f>
        <v>820004</v>
      </c>
      <c r="N76" s="241">
        <f>N341</f>
        <v>79161</v>
      </c>
      <c r="O76" s="303">
        <f t="shared" ref="O76" si="49">O341</f>
        <v>899165</v>
      </c>
      <c r="P76" s="230">
        <f t="shared" si="45"/>
        <v>63835</v>
      </c>
      <c r="Q76" s="82">
        <f t="shared" si="33"/>
        <v>93.37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43045000</v>
      </c>
      <c r="I82" s="241">
        <f>I241+I344+I421</f>
        <v>43045000</v>
      </c>
      <c r="J82" s="241">
        <f>J241+J344+J421</f>
        <v>0</v>
      </c>
      <c r="K82" s="356">
        <f t="shared" si="26"/>
        <v>100</v>
      </c>
      <c r="L82" s="312">
        <f>L241+L344+L421</f>
        <v>43045000</v>
      </c>
      <c r="M82" s="241">
        <f>M241+M344+M421</f>
        <v>40249186.5</v>
      </c>
      <c r="N82" s="241">
        <f>N241+N344+N421</f>
        <v>2718756</v>
      </c>
      <c r="O82" s="303">
        <f>O241+O344+O421</f>
        <v>42967942.5</v>
      </c>
      <c r="P82" s="230">
        <f t="shared" si="45"/>
        <v>77057.5</v>
      </c>
      <c r="Q82" s="82">
        <f t="shared" si="33"/>
        <v>99.82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3690000</v>
      </c>
      <c r="I83" s="241">
        <f>I242+I344</f>
        <v>13761000</v>
      </c>
      <c r="J83" s="241">
        <f>J242+J345</f>
        <v>0</v>
      </c>
      <c r="K83" s="356">
        <f t="shared" si="26"/>
        <v>372.93</v>
      </c>
      <c r="L83" s="312">
        <f>L242+L344</f>
        <v>13761000</v>
      </c>
      <c r="M83" s="241">
        <f>M242+M345</f>
        <v>3320208</v>
      </c>
      <c r="N83" s="241">
        <f>N242+N345</f>
        <v>325278</v>
      </c>
      <c r="O83" s="303">
        <f>O242+O345</f>
        <v>3645486</v>
      </c>
      <c r="P83" s="230">
        <f t="shared" si="45"/>
        <v>10115514</v>
      </c>
      <c r="Q83" s="82">
        <f t="shared" si="33"/>
        <v>98.79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33566000</v>
      </c>
      <c r="I84" s="241">
        <f>I85+I86</f>
        <v>33566000</v>
      </c>
      <c r="J84" s="241">
        <f>J85+J86</f>
        <v>0</v>
      </c>
      <c r="K84" s="356">
        <f t="shared" si="26"/>
        <v>100</v>
      </c>
      <c r="L84" s="312">
        <f>L85+L86</f>
        <v>33566000</v>
      </c>
      <c r="M84" s="241">
        <f>M85+M86</f>
        <v>31240850</v>
      </c>
      <c r="N84" s="241">
        <f>N85+N86</f>
        <v>2310678</v>
      </c>
      <c r="O84" s="303">
        <f t="shared" ref="O84" si="56">O85+O86</f>
        <v>33551528</v>
      </c>
      <c r="P84" s="230">
        <f t="shared" si="45"/>
        <v>14472</v>
      </c>
      <c r="Q84" s="82">
        <f t="shared" si="33"/>
        <v>99.96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33540000</v>
      </c>
      <c r="I85" s="241">
        <f>I244+I362+I423</f>
        <v>33540000</v>
      </c>
      <c r="J85" s="241">
        <f>J244+J362+J423</f>
        <v>0</v>
      </c>
      <c r="K85" s="356">
        <f t="shared" si="26"/>
        <v>100</v>
      </c>
      <c r="L85" s="312">
        <f>L244+L362+L423</f>
        <v>33540000</v>
      </c>
      <c r="M85" s="241">
        <f>M244+M362+M423</f>
        <v>31218349</v>
      </c>
      <c r="N85" s="241">
        <f>N244+N362+N423</f>
        <v>2310678</v>
      </c>
      <c r="O85" s="303">
        <f>O244+O362+O423</f>
        <v>33529027</v>
      </c>
      <c r="P85" s="230">
        <f t="shared" si="45"/>
        <v>10973</v>
      </c>
      <c r="Q85" s="82">
        <f t="shared" si="33"/>
        <v>99.97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6">
        <f t="shared" si="26"/>
        <v>100</v>
      </c>
      <c r="L86" s="312">
        <f>L245</f>
        <v>26000</v>
      </c>
      <c r="M86" s="241">
        <f>M245</f>
        <v>22501</v>
      </c>
      <c r="N86" s="241">
        <f>N245</f>
        <v>0</v>
      </c>
      <c r="O86" s="303">
        <f>O245</f>
        <v>22501</v>
      </c>
      <c r="P86" s="230">
        <f t="shared" si="45"/>
        <v>3499</v>
      </c>
      <c r="Q86" s="82">
        <f t="shared" si="33"/>
        <v>86.54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4911000</v>
      </c>
      <c r="I87" s="241">
        <f>I366</f>
        <v>4911000</v>
      </c>
      <c r="J87" s="241">
        <f t="shared" ref="J87:O87" si="57">J366</f>
        <v>0</v>
      </c>
      <c r="K87" s="356">
        <f t="shared" si="26"/>
        <v>100</v>
      </c>
      <c r="L87" s="313">
        <f>L366</f>
        <v>4911000</v>
      </c>
      <c r="M87" s="241">
        <f t="shared" ref="M87" si="58">M366</f>
        <v>4822884</v>
      </c>
      <c r="N87" s="241">
        <f t="shared" si="57"/>
        <v>82800</v>
      </c>
      <c r="O87" s="303">
        <f t="shared" si="57"/>
        <v>4905684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878000</v>
      </c>
      <c r="I89" s="241">
        <f>I449</f>
        <v>878000</v>
      </c>
      <c r="J89" s="241">
        <f>J449</f>
        <v>0</v>
      </c>
      <c r="K89" s="356">
        <f t="shared" si="26"/>
        <v>100</v>
      </c>
      <c r="L89" s="313">
        <f>L449</f>
        <v>878000</v>
      </c>
      <c r="M89" s="241">
        <f>M449</f>
        <v>865244.5</v>
      </c>
      <c r="N89" s="241">
        <f>N449</f>
        <v>0</v>
      </c>
      <c r="O89" s="303">
        <f>O449</f>
        <v>865244.5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6694000</v>
      </c>
      <c r="I90" s="241">
        <f>+I246+I454</f>
        <v>6694000</v>
      </c>
      <c r="J90" s="241">
        <f>+J246+J454</f>
        <v>0</v>
      </c>
      <c r="K90" s="356">
        <f t="shared" si="26"/>
        <v>100</v>
      </c>
      <c r="L90" s="312">
        <f>+L246+L454</f>
        <v>6694000</v>
      </c>
      <c r="M90" s="241">
        <f>+M246+M454</f>
        <v>5553753</v>
      </c>
      <c r="N90" s="241">
        <f>+N246+N454</f>
        <v>710877.7</v>
      </c>
      <c r="O90" s="303">
        <f>+O246+O454</f>
        <v>6264630.7000000002</v>
      </c>
      <c r="P90" s="230">
        <f>L90-O90</f>
        <v>429369.29999999981</v>
      </c>
      <c r="Q90" s="82">
        <f t="shared" ref="Q90:Q121" si="59">ROUND(O90/H90*100,2)</f>
        <v>93.59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866000</v>
      </c>
      <c r="I91" s="241">
        <f>I147+I374</f>
        <v>866000</v>
      </c>
      <c r="J91" s="241">
        <f>J147+J374</f>
        <v>0</v>
      </c>
      <c r="K91" s="356">
        <f t="shared" si="26"/>
        <v>100</v>
      </c>
      <c r="L91" s="312">
        <f>L147+L374</f>
        <v>866000</v>
      </c>
      <c r="M91" s="241">
        <f>M147+M374</f>
        <v>837353.9</v>
      </c>
      <c r="N91" s="241">
        <f>N147+N374</f>
        <v>0</v>
      </c>
      <c r="O91" s="303">
        <f>O147+O374</f>
        <v>837353.9</v>
      </c>
      <c r="P91" s="230">
        <f>P147+P374</f>
        <v>28646.099999999977</v>
      </c>
      <c r="Q91" s="82">
        <f t="shared" si="59"/>
        <v>96.69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40000</v>
      </c>
      <c r="I92" s="241">
        <f>I93</f>
        <v>40000</v>
      </c>
      <c r="J92" s="241">
        <f>J93</f>
        <v>0</v>
      </c>
      <c r="K92" s="356">
        <f t="shared" si="26"/>
        <v>100</v>
      </c>
      <c r="L92" s="312">
        <f>L93</f>
        <v>40000</v>
      </c>
      <c r="M92" s="241">
        <f t="shared" ref="M92:O92" si="60">M93</f>
        <v>0</v>
      </c>
      <c r="N92" s="241">
        <f t="shared" si="60"/>
        <v>39999.120000000003</v>
      </c>
      <c r="O92" s="303">
        <f t="shared" si="60"/>
        <v>39999.120000000003</v>
      </c>
      <c r="P92" s="230">
        <f>L92-O92</f>
        <v>0.87999999999738066</v>
      </c>
      <c r="Q92" s="82">
        <f t="shared" si="59"/>
        <v>100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40000</v>
      </c>
      <c r="I93" s="241">
        <f>I251+I377</f>
        <v>40000</v>
      </c>
      <c r="J93" s="241">
        <f>J251+J377</f>
        <v>0</v>
      </c>
      <c r="K93" s="356">
        <f t="shared" si="26"/>
        <v>100</v>
      </c>
      <c r="L93" s="312">
        <f>L251+L377</f>
        <v>40000</v>
      </c>
      <c r="M93" s="241">
        <f>M251+M377</f>
        <v>0</v>
      </c>
      <c r="N93" s="241">
        <f>N251+N377</f>
        <v>39999.120000000003</v>
      </c>
      <c r="O93" s="303">
        <f>O251+O377</f>
        <v>39999.120000000003</v>
      </c>
      <c r="P93" s="230">
        <f>L93-O93</f>
        <v>0.87999999999738066</v>
      </c>
      <c r="Q93" s="82">
        <f t="shared" si="59"/>
        <v>100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-390393</v>
      </c>
      <c r="N97" s="247">
        <f>+N258+N388+N474+N153</f>
        <v>-26.5</v>
      </c>
      <c r="O97" s="305">
        <f>+O258+O388+O474+O153</f>
        <v>-390419.5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12" t="s">
        <v>136</v>
      </c>
      <c r="B98" s="413"/>
      <c r="C98" s="413"/>
      <c r="D98" s="413"/>
      <c r="E98" s="413"/>
      <c r="F98" s="413"/>
      <c r="G98" s="72" t="s">
        <v>137</v>
      </c>
      <c r="H98" s="244">
        <f>H99+H153</f>
        <v>859000</v>
      </c>
      <c r="I98" s="248">
        <f>I99+I153</f>
        <v>859000</v>
      </c>
      <c r="J98" s="248">
        <f>J99+J153</f>
        <v>0</v>
      </c>
      <c r="K98" s="358">
        <f>ROUND(I98/H98*100,2)</f>
        <v>100</v>
      </c>
      <c r="L98" s="393">
        <f>L99+L153</f>
        <v>859000</v>
      </c>
      <c r="M98" s="245">
        <f>M99+M153</f>
        <v>831283.9</v>
      </c>
      <c r="N98" s="245">
        <f>N99+N153</f>
        <v>0</v>
      </c>
      <c r="O98" s="304">
        <f>O99+O153</f>
        <v>831283.9</v>
      </c>
      <c r="P98" s="366">
        <f>L98-O98</f>
        <v>27716.099999999977</v>
      </c>
      <c r="Q98" s="82">
        <f t="shared" si="59"/>
        <v>96.77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859000</v>
      </c>
      <c r="I99" s="241">
        <f>I100+I129+I147</f>
        <v>859000</v>
      </c>
      <c r="J99" s="241">
        <f>J100+J129+J147</f>
        <v>0</v>
      </c>
      <c r="K99" s="229">
        <f>ROUND(I99/H99*100,2)</f>
        <v>100</v>
      </c>
      <c r="L99" s="312">
        <f>L100+L129+L147</f>
        <v>859000</v>
      </c>
      <c r="M99" s="241">
        <f>M100+M129+M147</f>
        <v>831283.9</v>
      </c>
      <c r="N99" s="241">
        <f>N100+N129+N147</f>
        <v>0</v>
      </c>
      <c r="O99" s="303">
        <f t="shared" ref="O99" si="64">O100+O129+O147</f>
        <v>831283.9</v>
      </c>
      <c r="P99" s="230">
        <f>L99-O99</f>
        <v>27716.099999999977</v>
      </c>
      <c r="Q99" s="82">
        <f t="shared" si="59"/>
        <v>96.77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859000</v>
      </c>
      <c r="I147" s="240">
        <f>+I148+I149</f>
        <v>859000</v>
      </c>
      <c r="J147" s="240">
        <f>+J148+J149</f>
        <v>0</v>
      </c>
      <c r="K147" s="229">
        <f t="shared" si="69"/>
        <v>100</v>
      </c>
      <c r="L147" s="312">
        <f>+L148+L149</f>
        <v>859000</v>
      </c>
      <c r="M147" s="241">
        <f>+M148+M149</f>
        <v>831283.9</v>
      </c>
      <c r="N147" s="241">
        <f>+N148+N149</f>
        <v>0</v>
      </c>
      <c r="O147" s="303">
        <f>+O148+O149</f>
        <v>831283.9</v>
      </c>
      <c r="P147" s="230">
        <f t="shared" si="72"/>
        <v>27716.099999999977</v>
      </c>
      <c r="Q147" s="82">
        <f t="shared" si="74"/>
        <v>96.77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829000</v>
      </c>
      <c r="I148" s="250">
        <v>829000</v>
      </c>
      <c r="J148" s="250">
        <f>H148-I148</f>
        <v>0</v>
      </c>
      <c r="K148" s="229">
        <f t="shared" si="69"/>
        <v>100</v>
      </c>
      <c r="L148" s="389">
        <v>829000</v>
      </c>
      <c r="M148" s="255">
        <v>828829</v>
      </c>
      <c r="N148" s="255">
        <v>0</v>
      </c>
      <c r="O148" s="298">
        <f>+M148+N148</f>
        <v>828829</v>
      </c>
      <c r="P148" s="230">
        <f t="shared" si="72"/>
        <v>171</v>
      </c>
      <c r="Q148" s="82">
        <f t="shared" si="74"/>
        <v>99.98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30000</v>
      </c>
      <c r="I149" s="249">
        <f>I152</f>
        <v>30000</v>
      </c>
      <c r="J149" s="249">
        <f>J150+J151+J152</f>
        <v>0</v>
      </c>
      <c r="K149" s="229">
        <f t="shared" si="69"/>
        <v>100</v>
      </c>
      <c r="L149" s="389">
        <f>L150+L151+L152</f>
        <v>30000</v>
      </c>
      <c r="M149" s="255">
        <f>M152</f>
        <v>2454.9</v>
      </c>
      <c r="N149" s="255">
        <v>0</v>
      </c>
      <c r="O149" s="308">
        <f>O150+O151+O152</f>
        <v>2454.9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30000</v>
      </c>
      <c r="I152" s="250">
        <v>30000</v>
      </c>
      <c r="J152" s="250">
        <f>H152-I152</f>
        <v>0</v>
      </c>
      <c r="K152" s="229"/>
      <c r="L152" s="389">
        <v>30000</v>
      </c>
      <c r="M152" s="255">
        <v>2454.9</v>
      </c>
      <c r="N152" s="255">
        <v>0</v>
      </c>
      <c r="O152" s="298">
        <f>+M152+N152</f>
        <v>2454.9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859000</v>
      </c>
      <c r="I154" s="244">
        <f>I147</f>
        <v>859000</v>
      </c>
      <c r="J154" s="245">
        <f>J147</f>
        <v>0</v>
      </c>
      <c r="K154" s="355">
        <f t="shared" si="69"/>
        <v>100</v>
      </c>
      <c r="L154" s="393">
        <f>L147</f>
        <v>859000</v>
      </c>
      <c r="M154" s="245">
        <f>M147</f>
        <v>831283.9</v>
      </c>
      <c r="N154" s="245">
        <f>N147</f>
        <v>0</v>
      </c>
      <c r="O154" s="304">
        <f>O147</f>
        <v>831283.9</v>
      </c>
      <c r="P154" s="366">
        <f>L154-O154</f>
        <v>27716.099999999977</v>
      </c>
      <c r="Q154" s="82">
        <f t="shared" si="82"/>
        <v>96.77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32821300</v>
      </c>
      <c r="I158" s="241">
        <f>+I159+I168+I170+I172</f>
        <v>32821300</v>
      </c>
      <c r="J158" s="241">
        <f>+J159+J168+J170+J172</f>
        <v>0</v>
      </c>
      <c r="K158" s="229">
        <f t="shared" si="69"/>
        <v>100</v>
      </c>
      <c r="L158" s="312">
        <f>+L159+L168+L170+L172</f>
        <v>32821300</v>
      </c>
      <c r="M158" s="241">
        <f>+M159+M168+M170+M172</f>
        <v>16525389.050000001</v>
      </c>
      <c r="N158" s="241">
        <f>+N159+N168+N170+N172</f>
        <v>2095499.29</v>
      </c>
      <c r="O158" s="303">
        <f>+O159+O168+O170+O172</f>
        <v>17773692.34</v>
      </c>
      <c r="P158" s="230">
        <f>+P159+P168+P170+P172</f>
        <v>159469.16000000003</v>
      </c>
      <c r="Q158" s="82">
        <f t="shared" si="82"/>
        <v>54.15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32781300</v>
      </c>
      <c r="I159" s="241">
        <f>+I160+I161+I162+I163+I164+I165+I167+I166</f>
        <v>32781300</v>
      </c>
      <c r="J159" s="241">
        <f>+J160+J161+J162+J163+J164+J166+J167</f>
        <v>0</v>
      </c>
      <c r="K159" s="229">
        <f t="shared" si="69"/>
        <v>100</v>
      </c>
      <c r="L159" s="312">
        <f>+L160+L161+L162+L163+L164+L165+L167+L166</f>
        <v>32781300</v>
      </c>
      <c r="M159" s="241">
        <f>+M160+M161+M162+M163+M164+M167+M166</f>
        <v>16768606.050000001</v>
      </c>
      <c r="N159" s="241">
        <f>+N160+N161+N162+N163+N164+N165+N167+N166</f>
        <v>2055526.67</v>
      </c>
      <c r="O159" s="303">
        <f>+O160+O161+O162+O163+O164+O166+O167</f>
        <v>17976936.719999999</v>
      </c>
      <c r="P159" s="230">
        <f>+P160+P161+P162+P163+P164+P166+P167</f>
        <v>158363.28000000003</v>
      </c>
      <c r="Q159" s="82">
        <f t="shared" si="82"/>
        <v>54.84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2815000</v>
      </c>
      <c r="I160" s="241">
        <f>+I176+I265+I100</f>
        <v>2815000</v>
      </c>
      <c r="J160" s="241">
        <f>+J176+J265</f>
        <v>0</v>
      </c>
      <c r="K160" s="229">
        <f t="shared" si="69"/>
        <v>100</v>
      </c>
      <c r="L160" s="312">
        <f>+L176+L265+L100</f>
        <v>2815000</v>
      </c>
      <c r="M160" s="241">
        <f>+M176+M265+M100</f>
        <v>2601245</v>
      </c>
      <c r="N160" s="241">
        <f>+N176+N265+N100</f>
        <v>213294</v>
      </c>
      <c r="O160" s="303">
        <f>+O176+O265</f>
        <v>2814539</v>
      </c>
      <c r="P160" s="230">
        <f>+P176+P265</f>
        <v>461</v>
      </c>
      <c r="Q160" s="82">
        <f t="shared" si="82"/>
        <v>99.98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386300</v>
      </c>
      <c r="I161" s="241">
        <f>+I204+I301+I129</f>
        <v>386300</v>
      </c>
      <c r="J161" s="241">
        <f>+J204+J301</f>
        <v>0</v>
      </c>
      <c r="K161" s="229">
        <f t="shared" si="69"/>
        <v>100</v>
      </c>
      <c r="L161" s="312">
        <f>+L204+L301+L129</f>
        <v>386300</v>
      </c>
      <c r="M161" s="241">
        <f>+M204+M301</f>
        <v>302632.05000000005</v>
      </c>
      <c r="N161" s="241">
        <f>+N204+N301+N129</f>
        <v>59249.670000000006</v>
      </c>
      <c r="O161" s="303">
        <f>+O204+O301</f>
        <v>361881.72</v>
      </c>
      <c r="P161" s="230">
        <f>+P204+P301</f>
        <v>24418.280000000028</v>
      </c>
      <c r="Q161" s="82">
        <f t="shared" si="82"/>
        <v>93.68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177000</v>
      </c>
      <c r="I163" s="241">
        <f>+I234</f>
        <v>177000</v>
      </c>
      <c r="J163" s="241">
        <f>+J234</f>
        <v>0</v>
      </c>
      <c r="K163" s="229">
        <f t="shared" si="69"/>
        <v>100</v>
      </c>
      <c r="L163" s="312">
        <f>+L234</f>
        <v>177000</v>
      </c>
      <c r="M163" s="241">
        <f>+M234</f>
        <v>163097</v>
      </c>
      <c r="N163" s="241">
        <f>+N234</f>
        <v>9430</v>
      </c>
      <c r="O163" s="303">
        <f t="shared" ref="O163:P163" si="85">+O234</f>
        <v>172527</v>
      </c>
      <c r="P163" s="230">
        <f t="shared" si="85"/>
        <v>4473</v>
      </c>
      <c r="Q163" s="82">
        <f t="shared" si="82"/>
        <v>97.47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963000</v>
      </c>
      <c r="I164" s="241">
        <f>+I236+I339</f>
        <v>963000</v>
      </c>
      <c r="J164" s="241">
        <f>+J236+J339</f>
        <v>0</v>
      </c>
      <c r="K164" s="229">
        <f t="shared" si="69"/>
        <v>100</v>
      </c>
      <c r="L164" s="312">
        <f>+L236+L339</f>
        <v>963000</v>
      </c>
      <c r="M164" s="241">
        <f>+M236+M339</f>
        <v>820004</v>
      </c>
      <c r="N164" s="241">
        <f>+N236+N339</f>
        <v>79161</v>
      </c>
      <c r="O164" s="303">
        <f>+O236+O339</f>
        <v>899165</v>
      </c>
      <c r="P164" s="230">
        <f>+P236+P339</f>
        <v>63835</v>
      </c>
      <c r="Q164" s="82">
        <f t="shared" si="82"/>
        <v>93.37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13787000</v>
      </c>
      <c r="I165" s="241">
        <f>+I241+I344</f>
        <v>13787000</v>
      </c>
      <c r="J165" s="241">
        <f>+J237+J340</f>
        <v>0</v>
      </c>
      <c r="K165" s="229"/>
      <c r="L165" s="312">
        <f>+L241+L344</f>
        <v>13787000</v>
      </c>
      <c r="M165" s="241">
        <f>+M241+M344</f>
        <v>12875558</v>
      </c>
      <c r="N165" s="241">
        <f t="shared" ref="N165:O165" si="86">+N241+N344</f>
        <v>847196</v>
      </c>
      <c r="O165" s="241">
        <f t="shared" si="86"/>
        <v>13722754</v>
      </c>
      <c r="P165" s="230"/>
      <c r="Q165" s="82">
        <f t="shared" si="82"/>
        <v>99.53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13787000</v>
      </c>
      <c r="I166" s="240">
        <f>I241+I344</f>
        <v>13787000</v>
      </c>
      <c r="J166" s="241">
        <f>+J241+J344</f>
        <v>0</v>
      </c>
      <c r="K166" s="229">
        <f t="shared" si="69"/>
        <v>100</v>
      </c>
      <c r="L166" s="312">
        <f>L241+L344</f>
        <v>13787000</v>
      </c>
      <c r="M166" s="241">
        <f>M241+M344</f>
        <v>12875558</v>
      </c>
      <c r="N166" s="241">
        <f>N241+N344</f>
        <v>847196</v>
      </c>
      <c r="O166" s="303">
        <f>+O241+O344</f>
        <v>13722754</v>
      </c>
      <c r="P166" s="230">
        <f>+P241+P344</f>
        <v>64246</v>
      </c>
      <c r="Q166" s="82">
        <f t="shared" si="82"/>
        <v>99.53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866000</v>
      </c>
      <c r="I167" s="241">
        <f>+I374+I147</f>
        <v>866000</v>
      </c>
      <c r="J167" s="241">
        <f>+J374</f>
        <v>0</v>
      </c>
      <c r="K167" s="229">
        <f t="shared" si="69"/>
        <v>100</v>
      </c>
      <c r="L167" s="312">
        <f>+L374+L147</f>
        <v>866000</v>
      </c>
      <c r="M167" s="241">
        <f>+M374</f>
        <v>6070</v>
      </c>
      <c r="N167" s="241">
        <f>+N374+N147</f>
        <v>0</v>
      </c>
      <c r="O167" s="303">
        <f>+O374</f>
        <v>6070</v>
      </c>
      <c r="P167" s="230">
        <f>+P374</f>
        <v>930</v>
      </c>
      <c r="Q167" s="82">
        <f t="shared" si="82"/>
        <v>0.7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40000</v>
      </c>
      <c r="I168" s="241">
        <f>+I169</f>
        <v>40000</v>
      </c>
      <c r="J168" s="241">
        <f>+J169</f>
        <v>0</v>
      </c>
      <c r="K168" s="229">
        <f t="shared" si="69"/>
        <v>100</v>
      </c>
      <c r="L168" s="312">
        <f>+L169</f>
        <v>40000</v>
      </c>
      <c r="M168" s="241">
        <f>+M169</f>
        <v>0</v>
      </c>
      <c r="N168" s="241">
        <f>+N169</f>
        <v>39999.120000000003</v>
      </c>
      <c r="O168" s="303">
        <f t="shared" ref="O168:P168" si="87">+O169</f>
        <v>39999.120000000003</v>
      </c>
      <c r="P168" s="230">
        <f t="shared" si="87"/>
        <v>0.87999999999738066</v>
      </c>
      <c r="Q168" s="82">
        <f t="shared" si="82"/>
        <v>100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40000</v>
      </c>
      <c r="I169" s="241">
        <f>+I250+I376</f>
        <v>40000</v>
      </c>
      <c r="J169" s="241">
        <f>+J250+J376</f>
        <v>0</v>
      </c>
      <c r="K169" s="229">
        <f t="shared" si="69"/>
        <v>100</v>
      </c>
      <c r="L169" s="312">
        <f>+L250+L376</f>
        <v>40000</v>
      </c>
      <c r="M169" s="241">
        <f>+M250+M376</f>
        <v>0</v>
      </c>
      <c r="N169" s="241">
        <f>+N250+N376</f>
        <v>39999.120000000003</v>
      </c>
      <c r="O169" s="303">
        <f>+O250+O376</f>
        <v>39999.120000000003</v>
      </c>
      <c r="P169" s="230">
        <f>+P250+P376</f>
        <v>0.87999999999738066</v>
      </c>
      <c r="Q169" s="82">
        <f t="shared" si="82"/>
        <v>100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-243217</v>
      </c>
      <c r="N172" s="241">
        <f>N258+N388</f>
        <v>-26.5</v>
      </c>
      <c r="O172" s="303">
        <f>O258+O388</f>
        <v>-243243.5</v>
      </c>
      <c r="P172" s="230">
        <f>P258+P388</f>
        <v>1105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2" t="s">
        <v>209</v>
      </c>
      <c r="B174" s="413"/>
      <c r="C174" s="413"/>
      <c r="D174" s="413"/>
      <c r="E174" s="413"/>
      <c r="F174" s="413"/>
      <c r="G174" s="72" t="s">
        <v>210</v>
      </c>
      <c r="H174" s="244">
        <f>H175+H250+H258</f>
        <v>203000</v>
      </c>
      <c r="I174" s="245">
        <f>I175+I250+I258</f>
        <v>203000</v>
      </c>
      <c r="J174" s="245">
        <f>J175+J250+J258</f>
        <v>0</v>
      </c>
      <c r="K174" s="355">
        <f t="shared" si="69"/>
        <v>100</v>
      </c>
      <c r="L174" s="393">
        <f>L175+L250+L258</f>
        <v>203000</v>
      </c>
      <c r="M174" s="245">
        <f>M175+M250+M258</f>
        <v>184493</v>
      </c>
      <c r="N174" s="245">
        <f>N175+N250+N258</f>
        <v>9430</v>
      </c>
      <c r="O174" s="304">
        <f t="shared" ref="O174" si="90">O175+O250+O258</f>
        <v>193923</v>
      </c>
      <c r="P174" s="366">
        <f>L174-O174</f>
        <v>9077</v>
      </c>
      <c r="Q174" s="82">
        <f t="shared" si="82"/>
        <v>95.53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203000</v>
      </c>
      <c r="I175" s="241">
        <f>I176+I204+I234+I236+I241+I246</f>
        <v>203000</v>
      </c>
      <c r="J175" s="241">
        <f>J176+J204+J234+J236+J241+J246</f>
        <v>0</v>
      </c>
      <c r="K175" s="229">
        <f t="shared" si="69"/>
        <v>100</v>
      </c>
      <c r="L175" s="312">
        <f>L176+L204+L234+L236+L241+L246</f>
        <v>203000</v>
      </c>
      <c r="M175" s="241">
        <f>M176+M204+M234+M236+M241+M246</f>
        <v>185598</v>
      </c>
      <c r="N175" s="241">
        <f>N176+N204+N234+N236+N241+N246</f>
        <v>9430</v>
      </c>
      <c r="O175" s="303">
        <f>O176+O204+O234+O236+O241+O246</f>
        <v>195028</v>
      </c>
      <c r="P175" s="230">
        <f>L175-O175</f>
        <v>7972</v>
      </c>
      <c r="Q175" s="82">
        <f t="shared" si="82"/>
        <v>96.07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0</v>
      </c>
      <c r="I204" s="241">
        <f>I205+I216+I217+I221+I224+I225+I226+I227+I229</f>
        <v>0</v>
      </c>
      <c r="J204" s="241">
        <f>J205+J216+J217+J221+J224+J225+J226+J227+J229</f>
        <v>0</v>
      </c>
      <c r="K204" s="229" t="e">
        <f>ROUND(I204/H204*100,2)</f>
        <v>#DIV/0!</v>
      </c>
      <c r="L204" s="312">
        <f>L205+L216+L217+L221+L224+L225+L226+L227+L229</f>
        <v>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0</v>
      </c>
      <c r="Q204" s="82" t="e">
        <f t="shared" si="82"/>
        <v>#DIV/0!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0</v>
      </c>
      <c r="I205" s="241">
        <f>SUM(I206:I215)</f>
        <v>0</v>
      </c>
      <c r="J205" s="241">
        <f>SUM(J206:J215)</f>
        <v>0</v>
      </c>
      <c r="K205" s="229" t="e">
        <f>ROUND(I205/H205*100,2)</f>
        <v>#DIV/0!</v>
      </c>
      <c r="L205" s="312">
        <f>SUM(L206:L215)</f>
        <v>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0</v>
      </c>
      <c r="Q205" s="82" t="e">
        <f t="shared" si="82"/>
        <v>#DIV/0!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0</v>
      </c>
      <c r="I214" s="250">
        <v>0</v>
      </c>
      <c r="J214" s="250">
        <f t="shared" si="101"/>
        <v>0</v>
      </c>
      <c r="K214" s="229" t="e">
        <f>ROUND(I214/H214*100,2)</f>
        <v>#DIV/0!</v>
      </c>
      <c r="L214" s="389">
        <v>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0</v>
      </c>
      <c r="Q214" s="82" t="e">
        <f t="shared" si="82"/>
        <v>#DIV/0!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177000</v>
      </c>
      <c r="I234" s="241">
        <f>I235</f>
        <v>177000</v>
      </c>
      <c r="J234" s="241">
        <f>J235</f>
        <v>0</v>
      </c>
      <c r="K234" s="229">
        <f>ROUND(I234/H234*100,2)</f>
        <v>100</v>
      </c>
      <c r="L234" s="312">
        <f>L235</f>
        <v>177000</v>
      </c>
      <c r="M234" s="241">
        <f t="shared" ref="M234:O234" si="110">M235</f>
        <v>163097</v>
      </c>
      <c r="N234" s="241">
        <f t="shared" si="110"/>
        <v>9430</v>
      </c>
      <c r="O234" s="303">
        <f t="shared" si="110"/>
        <v>172527</v>
      </c>
      <c r="P234" s="230">
        <f t="shared" si="109"/>
        <v>4473</v>
      </c>
      <c r="Q234" s="82">
        <f t="shared" si="104"/>
        <v>97.47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177000</v>
      </c>
      <c r="I235" s="250">
        <v>177000</v>
      </c>
      <c r="J235" s="250">
        <f>H235-I235</f>
        <v>0</v>
      </c>
      <c r="K235" s="229">
        <f>ROUND(I235/H235*100,2)</f>
        <v>100</v>
      </c>
      <c r="L235" s="389">
        <v>177000</v>
      </c>
      <c r="M235" s="255">
        <v>163097</v>
      </c>
      <c r="N235" s="255">
        <v>9430</v>
      </c>
      <c r="O235" s="298">
        <f>+M235+N235</f>
        <v>172527</v>
      </c>
      <c r="P235" s="230">
        <f t="shared" si="109"/>
        <v>4473</v>
      </c>
      <c r="Q235" s="82">
        <f t="shared" si="104"/>
        <v>97.47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2">
        <f>L243</f>
        <v>26000</v>
      </c>
      <c r="M241" s="241">
        <f>M243</f>
        <v>22501</v>
      </c>
      <c r="N241" s="241">
        <f>N243</f>
        <v>0</v>
      </c>
      <c r="O241" s="303">
        <f t="shared" ref="O241" si="115">O243</f>
        <v>22501</v>
      </c>
      <c r="P241" s="372">
        <f t="shared" si="109"/>
        <v>3499</v>
      </c>
      <c r="Q241" s="115">
        <f t="shared" si="104"/>
        <v>86.54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2">
        <f>L245+L244</f>
        <v>26000</v>
      </c>
      <c r="M243" s="241">
        <f>M245+M244</f>
        <v>22501</v>
      </c>
      <c r="N243" s="241">
        <f>N245+N244</f>
        <v>0</v>
      </c>
      <c r="O243" s="303">
        <f t="shared" ref="O243" si="116">O245+O244</f>
        <v>22501</v>
      </c>
      <c r="P243" s="230">
        <f t="shared" si="109"/>
        <v>3499</v>
      </c>
      <c r="Q243" s="82">
        <f t="shared" si="104"/>
        <v>86.54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89">
        <v>26000</v>
      </c>
      <c r="M245" s="255">
        <v>22501</v>
      </c>
      <c r="N245" s="255">
        <v>0</v>
      </c>
      <c r="O245" s="298">
        <f>+M245+N245</f>
        <v>22501</v>
      </c>
      <c r="P245" s="347">
        <f t="shared" si="109"/>
        <v>3499</v>
      </c>
      <c r="Q245" s="82">
        <f t="shared" si="104"/>
        <v>86.54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-1105</v>
      </c>
      <c r="N258" s="257"/>
      <c r="O258" s="307">
        <f t="shared" si="123"/>
        <v>-1105</v>
      </c>
      <c r="P258" s="369">
        <f t="shared" si="121"/>
        <v>1105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203000</v>
      </c>
      <c r="I262" s="245">
        <f>I174-I261</f>
        <v>203000</v>
      </c>
      <c r="J262" s="245">
        <f>H262-I262</f>
        <v>0</v>
      </c>
      <c r="K262" s="355">
        <f t="shared" si="124"/>
        <v>100</v>
      </c>
      <c r="L262" s="393">
        <f>L174-L261</f>
        <v>203000</v>
      </c>
      <c r="M262" s="245">
        <f>M174-M261</f>
        <v>184493</v>
      </c>
      <c r="N262" s="245">
        <f>N174-N261</f>
        <v>9430</v>
      </c>
      <c r="O262" s="304">
        <f t="shared" ref="O262" si="127">O174-O261</f>
        <v>193923</v>
      </c>
      <c r="P262" s="366">
        <f>L262-O262</f>
        <v>9077</v>
      </c>
      <c r="Q262" s="82">
        <f t="shared" si="104"/>
        <v>95.53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2" t="s">
        <v>270</v>
      </c>
      <c r="B263" s="413"/>
      <c r="C263" s="413"/>
      <c r="D263" s="413"/>
      <c r="E263" s="413"/>
      <c r="F263" s="413"/>
      <c r="G263" s="72" t="s">
        <v>271</v>
      </c>
      <c r="H263" s="244">
        <f>H264+H376+H384+H388</f>
        <v>17972300</v>
      </c>
      <c r="I263" s="245">
        <f>I264+I376+I384+I388</f>
        <v>17972300</v>
      </c>
      <c r="J263" s="245">
        <f>J264+J376+J384+J388</f>
        <v>0</v>
      </c>
      <c r="K263" s="355">
        <f t="shared" si="124"/>
        <v>100</v>
      </c>
      <c r="L263" s="393">
        <f>L264+L376+L384+L388</f>
        <v>17972300</v>
      </c>
      <c r="M263" s="245">
        <f>M264+M376+M384+M388</f>
        <v>16340896.050000001</v>
      </c>
      <c r="N263" s="245">
        <f>N264+N384+N388+N376</f>
        <v>1278872.4100000001</v>
      </c>
      <c r="O263" s="304">
        <f>O264+O384+O388</f>
        <v>17579769.34</v>
      </c>
      <c r="P263" s="366">
        <f>L263-O263</f>
        <v>392530.66000000015</v>
      </c>
      <c r="Q263" s="82">
        <f t="shared" si="104"/>
        <v>97.82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17932300</v>
      </c>
      <c r="I264" s="241">
        <f>I265+I301+I336+I339+I344+I374</f>
        <v>17932300</v>
      </c>
      <c r="J264" s="241">
        <f>J265+J301+J336+J339+J344+J374</f>
        <v>0</v>
      </c>
      <c r="K264" s="229">
        <f t="shared" si="124"/>
        <v>100</v>
      </c>
      <c r="L264" s="312">
        <f>L265+L301+L336+L339+L344+L374</f>
        <v>17932300</v>
      </c>
      <c r="M264" s="241">
        <f>M265+M301+M336+M339+M344+M374</f>
        <v>16583008.050000001</v>
      </c>
      <c r="N264" s="241">
        <f>N265+N301+N336+N339+N344+N374+N376</f>
        <v>1238899.79</v>
      </c>
      <c r="O264" s="303">
        <f>O265+O301+O336+O339+O344+O374+O376</f>
        <v>17821907.84</v>
      </c>
      <c r="P264" s="350">
        <f>L264-O264</f>
        <v>110392.16000000015</v>
      </c>
      <c r="Q264" s="82">
        <f t="shared" si="104"/>
        <v>99.38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2815000</v>
      </c>
      <c r="I265" s="241">
        <f>I266+I285+I294+I292</f>
        <v>2815000</v>
      </c>
      <c r="J265" s="241">
        <f>J266+J285+J294+J292</f>
        <v>0</v>
      </c>
      <c r="K265" s="229">
        <f t="shared" si="124"/>
        <v>100</v>
      </c>
      <c r="L265" s="312">
        <f>L266+L285+L294+L292</f>
        <v>2815000</v>
      </c>
      <c r="M265" s="241">
        <f>M266+M285+M294+M292</f>
        <v>2601245</v>
      </c>
      <c r="N265" s="241">
        <f>N266+N285+N294+N292</f>
        <v>213294</v>
      </c>
      <c r="O265" s="303">
        <f>O266+O285+O294+O292</f>
        <v>2814539</v>
      </c>
      <c r="P265" s="373">
        <f>P266+P285+P294+P292</f>
        <v>461</v>
      </c>
      <c r="Q265" s="82">
        <f t="shared" si="104"/>
        <v>99.98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2706200</v>
      </c>
      <c r="I266" s="241">
        <f>SUM(I267:I284)</f>
        <v>2706200</v>
      </c>
      <c r="J266" s="241">
        <f>SUM(J267:J284)</f>
        <v>0</v>
      </c>
      <c r="K266" s="229">
        <f t="shared" si="124"/>
        <v>100</v>
      </c>
      <c r="L266" s="312">
        <f>SUM(L267:L284)</f>
        <v>2706200</v>
      </c>
      <c r="M266" s="241">
        <f>SUM(M267:M284)</f>
        <v>2496820</v>
      </c>
      <c r="N266" s="241">
        <f>SUM(N267:N284)</f>
        <v>208987</v>
      </c>
      <c r="O266" s="303">
        <f>SUM(O267:O284)</f>
        <v>2705807</v>
      </c>
      <c r="P266" s="350">
        <f>L266-O266</f>
        <v>393</v>
      </c>
      <c r="Q266" s="82">
        <f t="shared" si="104"/>
        <v>99.99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2165900</v>
      </c>
      <c r="I267" s="250">
        <v>2165900</v>
      </c>
      <c r="J267" s="250">
        <f>H267-I267</f>
        <v>0</v>
      </c>
      <c r="K267" s="229">
        <f t="shared" si="124"/>
        <v>100</v>
      </c>
      <c r="L267" s="389">
        <v>2165900</v>
      </c>
      <c r="M267" s="255">
        <v>2001446</v>
      </c>
      <c r="N267" s="255">
        <v>164152</v>
      </c>
      <c r="O267" s="298">
        <f t="shared" ref="O267:O284" si="128">+M267+N267</f>
        <v>2165598</v>
      </c>
      <c r="P267" s="348">
        <f>L267-O267</f>
        <v>302</v>
      </c>
      <c r="Q267" s="82">
        <f t="shared" si="104"/>
        <v>99.99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49"/>
      <c r="I268" s="250"/>
      <c r="J268" s="250">
        <f>H268-I268</f>
        <v>0</v>
      </c>
      <c r="K268" s="229" t="e">
        <f t="shared" si="124"/>
        <v>#DIV/0!</v>
      </c>
      <c r="L268" s="389"/>
      <c r="M268" s="255"/>
      <c r="N268" s="255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280900</v>
      </c>
      <c r="I269" s="250">
        <v>280900</v>
      </c>
      <c r="J269" s="250">
        <f t="shared" ref="J269:J284" si="129">H269-I269</f>
        <v>0</v>
      </c>
      <c r="K269" s="229">
        <f t="shared" si="124"/>
        <v>100</v>
      </c>
      <c r="L269" s="389">
        <v>280900</v>
      </c>
      <c r="M269" s="255">
        <v>257646</v>
      </c>
      <c r="N269" s="255">
        <v>23253</v>
      </c>
      <c r="O269" s="298">
        <f t="shared" si="128"/>
        <v>280899</v>
      </c>
      <c r="P269" s="348">
        <f t="shared" ref="P269:P300" si="130">L269-O269</f>
        <v>1</v>
      </c>
      <c r="Q269" s="82">
        <f t="shared" si="104"/>
        <v>100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133500</v>
      </c>
      <c r="I279" s="250">
        <v>133500</v>
      </c>
      <c r="J279" s="250">
        <f t="shared" si="129"/>
        <v>0</v>
      </c>
      <c r="K279" s="229">
        <f t="shared" si="124"/>
        <v>100</v>
      </c>
      <c r="L279" s="389">
        <v>133500</v>
      </c>
      <c r="M279" s="255">
        <v>122210</v>
      </c>
      <c r="N279" s="255">
        <v>11284</v>
      </c>
      <c r="O279" s="298">
        <f t="shared" si="128"/>
        <v>133494</v>
      </c>
      <c r="P279" s="374">
        <f t="shared" si="130"/>
        <v>6</v>
      </c>
      <c r="Q279" s="115">
        <f t="shared" si="104"/>
        <v>100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300</v>
      </c>
      <c r="I280" s="250">
        <v>300</v>
      </c>
      <c r="J280" s="250">
        <f t="shared" si="129"/>
        <v>0</v>
      </c>
      <c r="K280" s="229">
        <f t="shared" si="124"/>
        <v>100</v>
      </c>
      <c r="L280" s="389">
        <v>300</v>
      </c>
      <c r="M280" s="255">
        <v>160</v>
      </c>
      <c r="N280" s="255">
        <v>60</v>
      </c>
      <c r="O280" s="298">
        <f t="shared" si="128"/>
        <v>220</v>
      </c>
      <c r="P280" s="348">
        <f t="shared" si="130"/>
        <v>80</v>
      </c>
      <c r="Q280" s="82">
        <f t="shared" si="104"/>
        <v>73.33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125600</v>
      </c>
      <c r="I283" s="250">
        <v>125600</v>
      </c>
      <c r="J283" s="250">
        <f t="shared" si="129"/>
        <v>0</v>
      </c>
      <c r="K283" s="229">
        <f t="shared" si="124"/>
        <v>100</v>
      </c>
      <c r="L283" s="389">
        <v>125600</v>
      </c>
      <c r="M283" s="255">
        <v>115358</v>
      </c>
      <c r="N283" s="255">
        <v>10238</v>
      </c>
      <c r="O283" s="298">
        <f t="shared" si="128"/>
        <v>125596</v>
      </c>
      <c r="P283" s="348">
        <f t="shared" si="130"/>
        <v>4</v>
      </c>
      <c r="Q283" s="82">
        <f t="shared" si="131"/>
        <v>100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51000</v>
      </c>
      <c r="I285" s="241">
        <f>I289+I290+I286</f>
        <v>51000</v>
      </c>
      <c r="J285" s="241">
        <f>J289+J290+J286</f>
        <v>0</v>
      </c>
      <c r="K285" s="229">
        <f t="shared" si="124"/>
        <v>100</v>
      </c>
      <c r="L285" s="312">
        <f>L289+L290+L286</f>
        <v>51000</v>
      </c>
      <c r="M285" s="241">
        <f>M289+M290+M286</f>
        <v>51000</v>
      </c>
      <c r="N285" s="241">
        <f>N289+N290+N286</f>
        <v>0</v>
      </c>
      <c r="O285" s="303">
        <f t="shared" ref="O285" si="132">O289+O290+O286</f>
        <v>51000</v>
      </c>
      <c r="P285" s="348">
        <f t="shared" si="130"/>
        <v>0</v>
      </c>
      <c r="Q285" s="82">
        <f t="shared" si="131"/>
        <v>100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51000</v>
      </c>
      <c r="I290" s="250">
        <v>51000</v>
      </c>
      <c r="J290" s="250">
        <f t="shared" si="133"/>
        <v>0</v>
      </c>
      <c r="K290" s="229">
        <f t="shared" si="124"/>
        <v>100</v>
      </c>
      <c r="L290" s="389">
        <v>51000</v>
      </c>
      <c r="M290" s="255">
        <v>51000</v>
      </c>
      <c r="N290" s="255">
        <v>0</v>
      </c>
      <c r="O290" s="298">
        <f t="shared" si="134"/>
        <v>51000</v>
      </c>
      <c r="P290" s="348">
        <f t="shared" si="130"/>
        <v>0</v>
      </c>
      <c r="Q290" s="82">
        <f t="shared" si="131"/>
        <v>100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57800</v>
      </c>
      <c r="I294" s="241">
        <f>SUM(I295+I296+I297+I298+I299+I300)</f>
        <v>57800</v>
      </c>
      <c r="J294" s="241">
        <f>SUM(J295+J296+J297+J298+J299+J300)</f>
        <v>0</v>
      </c>
      <c r="K294" s="229">
        <f t="shared" si="124"/>
        <v>100</v>
      </c>
      <c r="L294" s="312">
        <f>SUM(L295+L296+L297+L298+L299+L300)</f>
        <v>57800</v>
      </c>
      <c r="M294" s="241">
        <f>SUM(M295+M296+M297+M298+M299+M300)</f>
        <v>53425</v>
      </c>
      <c r="N294" s="241">
        <f>SUM(N295+N296+N297+N298+N299+N300)</f>
        <v>4307</v>
      </c>
      <c r="O294" s="303">
        <f>SUM(O295+O296+O297+O298+O299+O300)</f>
        <v>57732</v>
      </c>
      <c r="P294" s="350">
        <f t="shared" si="130"/>
        <v>68</v>
      </c>
      <c r="Q294" s="82">
        <f t="shared" si="131"/>
        <v>99.88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57800</v>
      </c>
      <c r="I300" s="255">
        <v>57800</v>
      </c>
      <c r="J300" s="255">
        <f t="shared" si="136"/>
        <v>0</v>
      </c>
      <c r="K300" s="356">
        <f t="shared" si="124"/>
        <v>100</v>
      </c>
      <c r="L300" s="389">
        <v>57800</v>
      </c>
      <c r="M300" s="255">
        <v>53425</v>
      </c>
      <c r="N300" s="255">
        <v>4307</v>
      </c>
      <c r="O300" s="298">
        <f t="shared" si="137"/>
        <v>57732</v>
      </c>
      <c r="P300" s="375">
        <f t="shared" si="130"/>
        <v>68</v>
      </c>
      <c r="Q300" s="115">
        <f t="shared" si="131"/>
        <v>99.88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386300</v>
      </c>
      <c r="I301" s="241">
        <f>I302+I313+I314+I318+I321+I322+I323+I324+I325+I326+I328+I329</f>
        <v>386300</v>
      </c>
      <c r="J301" s="241">
        <f>J302+J313+J314+J318+J321+J322+J323+J324+J325+J326+J328+J329</f>
        <v>0</v>
      </c>
      <c r="K301" s="229">
        <f t="shared" si="124"/>
        <v>100</v>
      </c>
      <c r="L301" s="312">
        <f>L302+L313+L314+L318+L321+L322+L323+L324+L325+L326+L328+L329</f>
        <v>386300</v>
      </c>
      <c r="M301" s="241">
        <f>M302+M313+M314+M318+M321+M322+M323+M324+M325+M326+M328+M329</f>
        <v>302632.05000000005</v>
      </c>
      <c r="N301" s="241">
        <f>N302+N313+N314+N318+N321+N322+N323+N324+N325+N326+N328+N329</f>
        <v>59249.670000000006</v>
      </c>
      <c r="O301" s="303">
        <f t="shared" ref="O301" si="138">O302+O313+O314+O318+O321+O322+O323+O324+O325+O326+O328+O329</f>
        <v>361881.72</v>
      </c>
      <c r="P301" s="350">
        <f t="shared" ref="P301:P332" si="139">L301-O301</f>
        <v>24418.280000000028</v>
      </c>
      <c r="Q301" s="82">
        <f t="shared" si="131"/>
        <v>93.68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328600</v>
      </c>
      <c r="I302" s="241">
        <f>SUM(I303:I312)</f>
        <v>328600</v>
      </c>
      <c r="J302" s="241">
        <f>SUM(J303:J312)</f>
        <v>0</v>
      </c>
      <c r="K302" s="229">
        <f t="shared" si="124"/>
        <v>100</v>
      </c>
      <c r="L302" s="312">
        <f>SUM(L303:L312)</f>
        <v>328600</v>
      </c>
      <c r="M302" s="241">
        <f>SUM(M303:M312)</f>
        <v>256665.60000000001</v>
      </c>
      <c r="N302" s="241">
        <f>SUM(N303:N312)</f>
        <v>50031.320000000007</v>
      </c>
      <c r="O302" s="303">
        <f t="shared" ref="O302" si="140">SUM(O303:O312)</f>
        <v>306696.92</v>
      </c>
      <c r="P302" s="350">
        <f t="shared" si="139"/>
        <v>21903.080000000016</v>
      </c>
      <c r="Q302" s="82">
        <f t="shared" si="131"/>
        <v>93.33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35000</v>
      </c>
      <c r="I303" s="255">
        <v>35000</v>
      </c>
      <c r="J303" s="255">
        <f t="shared" ref="J303:J312" si="141">H303-I303</f>
        <v>0</v>
      </c>
      <c r="K303" s="356">
        <f t="shared" si="124"/>
        <v>100</v>
      </c>
      <c r="L303" s="389">
        <v>35000</v>
      </c>
      <c r="M303" s="255">
        <v>19998.5</v>
      </c>
      <c r="N303" s="255">
        <v>14993.52</v>
      </c>
      <c r="O303" s="298">
        <f t="shared" ref="O303:O313" si="142">+M303+N303</f>
        <v>34992.020000000004</v>
      </c>
      <c r="P303" s="375">
        <f t="shared" si="139"/>
        <v>7.9799999999959255</v>
      </c>
      <c r="Q303" s="115">
        <f t="shared" si="131"/>
        <v>99.98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2000</v>
      </c>
      <c r="J304" s="250">
        <f t="shared" si="141"/>
        <v>0</v>
      </c>
      <c r="K304" s="229">
        <f t="shared" si="124"/>
        <v>100</v>
      </c>
      <c r="L304" s="389">
        <v>2000</v>
      </c>
      <c r="M304" s="255">
        <v>1000</v>
      </c>
      <c r="N304" s="255">
        <v>1000</v>
      </c>
      <c r="O304" s="298">
        <f t="shared" si="142"/>
        <v>2000</v>
      </c>
      <c r="P304" s="375">
        <f t="shared" si="139"/>
        <v>0</v>
      </c>
      <c r="Q304" s="115">
        <f t="shared" si="131"/>
        <v>100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155000</v>
      </c>
      <c r="I305" s="250">
        <v>155000</v>
      </c>
      <c r="J305" s="250">
        <f t="shared" si="141"/>
        <v>0</v>
      </c>
      <c r="K305" s="229">
        <f t="shared" si="124"/>
        <v>100</v>
      </c>
      <c r="L305" s="389">
        <v>155000</v>
      </c>
      <c r="M305" s="255">
        <v>130828</v>
      </c>
      <c r="N305" s="255">
        <v>12197</v>
      </c>
      <c r="O305" s="298">
        <f t="shared" si="142"/>
        <v>143025</v>
      </c>
      <c r="P305" s="375">
        <f t="shared" si="139"/>
        <v>11975</v>
      </c>
      <c r="Q305" s="115">
        <f t="shared" si="131"/>
        <v>92.27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6100</v>
      </c>
      <c r="I306" s="250">
        <v>6100</v>
      </c>
      <c r="J306" s="250">
        <f t="shared" si="141"/>
        <v>0</v>
      </c>
      <c r="K306" s="229">
        <f t="shared" si="124"/>
        <v>100</v>
      </c>
      <c r="L306" s="389">
        <v>6100</v>
      </c>
      <c r="M306" s="255">
        <v>4135</v>
      </c>
      <c r="N306" s="255">
        <v>1172.5</v>
      </c>
      <c r="O306" s="298">
        <f t="shared" si="142"/>
        <v>5307.5</v>
      </c>
      <c r="P306" s="375">
        <f t="shared" si="139"/>
        <v>792.5</v>
      </c>
      <c r="Q306" s="115">
        <f t="shared" si="131"/>
        <v>87.01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0</v>
      </c>
      <c r="I307" s="250">
        <v>0</v>
      </c>
      <c r="J307" s="250">
        <f t="shared" si="141"/>
        <v>0</v>
      </c>
      <c r="K307" s="229" t="e">
        <f t="shared" si="124"/>
        <v>#DIV/0!</v>
      </c>
      <c r="L307" s="389">
        <v>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0</v>
      </c>
      <c r="Q307" s="115" t="e">
        <f t="shared" si="131"/>
        <v>#DIV/0!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10000</v>
      </c>
      <c r="I308" s="255">
        <v>10000</v>
      </c>
      <c r="J308" s="255">
        <f t="shared" si="141"/>
        <v>0</v>
      </c>
      <c r="K308" s="356">
        <f t="shared" si="124"/>
        <v>100</v>
      </c>
      <c r="L308" s="389">
        <v>10000</v>
      </c>
      <c r="M308" s="255">
        <v>4096.1000000000004</v>
      </c>
      <c r="N308" s="255">
        <v>5135</v>
      </c>
      <c r="O308" s="298">
        <f t="shared" si="142"/>
        <v>9231.1</v>
      </c>
      <c r="P308" s="375">
        <f t="shared" si="139"/>
        <v>768.89999999999964</v>
      </c>
      <c r="Q308" s="115">
        <f t="shared" si="131"/>
        <v>92.31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16800</v>
      </c>
      <c r="I310" s="255">
        <v>16800</v>
      </c>
      <c r="J310" s="255">
        <f t="shared" si="141"/>
        <v>0</v>
      </c>
      <c r="K310" s="356">
        <f t="shared" si="124"/>
        <v>100</v>
      </c>
      <c r="L310" s="389">
        <v>16800</v>
      </c>
      <c r="M310" s="255">
        <v>14752</v>
      </c>
      <c r="N310" s="255">
        <v>1056</v>
      </c>
      <c r="O310" s="298">
        <f t="shared" si="142"/>
        <v>15808</v>
      </c>
      <c r="P310" s="375">
        <f t="shared" si="139"/>
        <v>992</v>
      </c>
      <c r="Q310" s="115">
        <f t="shared" si="131"/>
        <v>94.1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84700</v>
      </c>
      <c r="I311" s="255">
        <v>84700</v>
      </c>
      <c r="J311" s="255">
        <f t="shared" si="141"/>
        <v>0</v>
      </c>
      <c r="K311" s="356">
        <f t="shared" si="124"/>
        <v>100</v>
      </c>
      <c r="L311" s="389">
        <v>84700</v>
      </c>
      <c r="M311" s="255">
        <v>75957</v>
      </c>
      <c r="N311" s="255">
        <v>8159.5</v>
      </c>
      <c r="O311" s="298">
        <f t="shared" si="142"/>
        <v>84116.5</v>
      </c>
      <c r="P311" s="375">
        <f t="shared" si="139"/>
        <v>583.5</v>
      </c>
      <c r="Q311" s="115">
        <f t="shared" si="131"/>
        <v>99.31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19000</v>
      </c>
      <c r="I312" s="255">
        <v>19000</v>
      </c>
      <c r="J312" s="255">
        <f t="shared" si="141"/>
        <v>0</v>
      </c>
      <c r="K312" s="356">
        <f t="shared" si="124"/>
        <v>100</v>
      </c>
      <c r="L312" s="389">
        <v>19000</v>
      </c>
      <c r="M312" s="255">
        <v>5899</v>
      </c>
      <c r="N312" s="255">
        <v>6317.8</v>
      </c>
      <c r="O312" s="298">
        <f t="shared" si="142"/>
        <v>12216.8</v>
      </c>
      <c r="P312" s="375">
        <f t="shared" si="139"/>
        <v>6783.2000000000007</v>
      </c>
      <c r="Q312" s="115">
        <f t="shared" si="131"/>
        <v>64.3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3000</v>
      </c>
      <c r="I314" s="241">
        <f>I315+I316+I317</f>
        <v>3000</v>
      </c>
      <c r="J314" s="241">
        <f>J315+J316+J317</f>
        <v>0</v>
      </c>
      <c r="K314" s="229">
        <f t="shared" si="124"/>
        <v>100</v>
      </c>
      <c r="L314" s="312">
        <f>L315+L316+L317</f>
        <v>3000</v>
      </c>
      <c r="M314" s="241">
        <f>M315+M316+M317</f>
        <v>2823.45</v>
      </c>
      <c r="N314" s="241">
        <f>N315+N316+N317</f>
        <v>0</v>
      </c>
      <c r="O314" s="303">
        <f>O315+O316+O317</f>
        <v>2823.45</v>
      </c>
      <c r="P314" s="350">
        <f t="shared" si="139"/>
        <v>176.55000000000018</v>
      </c>
      <c r="Q314" s="82">
        <f t="shared" si="131"/>
        <v>94.12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>
        <v>3000</v>
      </c>
      <c r="I317" s="250">
        <v>3000</v>
      </c>
      <c r="J317" s="250">
        <f>H317-I317</f>
        <v>0</v>
      </c>
      <c r="K317" s="229">
        <f t="shared" si="124"/>
        <v>100</v>
      </c>
      <c r="L317" s="389">
        <v>3000</v>
      </c>
      <c r="M317" s="255">
        <v>2823.45</v>
      </c>
      <c r="N317" s="255">
        <v>0</v>
      </c>
      <c r="O317" s="298">
        <f>+M317+N317</f>
        <v>2823.45</v>
      </c>
      <c r="P317" s="348">
        <f t="shared" si="139"/>
        <v>176.55000000000018</v>
      </c>
      <c r="Q317" s="82">
        <f t="shared" si="131"/>
        <v>94.12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8000</v>
      </c>
      <c r="J318" s="241">
        <f>J319+J320</f>
        <v>0</v>
      </c>
      <c r="K318" s="229">
        <f t="shared" si="124"/>
        <v>100</v>
      </c>
      <c r="L318" s="312">
        <f>L319+L320</f>
        <v>8000</v>
      </c>
      <c r="M318" s="241">
        <f>M319+M320</f>
        <v>5733</v>
      </c>
      <c r="N318" s="241">
        <f>N319+N320</f>
        <v>1276.3499999999999</v>
      </c>
      <c r="O318" s="303">
        <f>O319+O320</f>
        <v>7009.35</v>
      </c>
      <c r="P318" s="350">
        <f t="shared" si="139"/>
        <v>990.64999999999964</v>
      </c>
      <c r="Q318" s="82">
        <f t="shared" si="131"/>
        <v>87.62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8000</v>
      </c>
      <c r="J319" s="250">
        <f t="shared" ref="J319:J325" si="143">H319-I319</f>
        <v>0</v>
      </c>
      <c r="K319" s="229">
        <f t="shared" si="124"/>
        <v>100</v>
      </c>
      <c r="L319" s="389">
        <v>8000</v>
      </c>
      <c r="M319" s="255">
        <v>5733</v>
      </c>
      <c r="N319" s="255">
        <v>1276.3499999999999</v>
      </c>
      <c r="O319" s="298">
        <f t="shared" ref="O319:O325" si="144">+M319+N319</f>
        <v>7009.35</v>
      </c>
      <c r="P319" s="348">
        <f t="shared" si="139"/>
        <v>990.64999999999964</v>
      </c>
      <c r="Q319" s="82">
        <f t="shared" si="131"/>
        <v>87.62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89">
        <v>1000</v>
      </c>
      <c r="M321" s="255">
        <v>0</v>
      </c>
      <c r="N321" s="255">
        <v>1000</v>
      </c>
      <c r="O321" s="298">
        <f t="shared" si="144"/>
        <v>1000</v>
      </c>
      <c r="P321" s="348">
        <f t="shared" si="139"/>
        <v>0</v>
      </c>
      <c r="Q321" s="82">
        <f t="shared" si="131"/>
        <v>100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45700</v>
      </c>
      <c r="I329" s="241">
        <f>+I330+I331+I332+I333+I334+I335</f>
        <v>45700</v>
      </c>
      <c r="J329" s="241">
        <f>+J330+J331+J332+J333+J334+J335</f>
        <v>0</v>
      </c>
      <c r="K329" s="229">
        <f t="shared" si="145"/>
        <v>100</v>
      </c>
      <c r="L329" s="312">
        <f>+L330+L331+L332+L333+L334+L335</f>
        <v>45700</v>
      </c>
      <c r="M329" s="241">
        <f>+M330+M331+M332+M333+M334+M335</f>
        <v>37410</v>
      </c>
      <c r="N329" s="241">
        <f>+N330+N331+N332+N333+N334+N335</f>
        <v>6942</v>
      </c>
      <c r="O329" s="303">
        <f t="shared" ref="O329" si="147">+O330+O331+O332+O333+O334+O335</f>
        <v>44352</v>
      </c>
      <c r="P329" s="350">
        <f t="shared" si="139"/>
        <v>1348</v>
      </c>
      <c r="Q329" s="82">
        <f t="shared" si="131"/>
        <v>97.05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6500</v>
      </c>
      <c r="I332" s="250">
        <v>6500</v>
      </c>
      <c r="J332" s="250">
        <f t="shared" si="148"/>
        <v>0</v>
      </c>
      <c r="K332" s="229">
        <f t="shared" si="145"/>
        <v>100</v>
      </c>
      <c r="L332" s="389">
        <v>6500</v>
      </c>
      <c r="M332" s="255">
        <v>5890</v>
      </c>
      <c r="N332" s="255">
        <v>536</v>
      </c>
      <c r="O332" s="298">
        <f t="shared" si="149"/>
        <v>6426</v>
      </c>
      <c r="P332" s="348">
        <f t="shared" si="139"/>
        <v>74</v>
      </c>
      <c r="Q332" s="82">
        <f t="shared" si="131"/>
        <v>98.86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26200</v>
      </c>
      <c r="I333" s="250">
        <v>26200</v>
      </c>
      <c r="J333" s="250">
        <f t="shared" si="148"/>
        <v>0</v>
      </c>
      <c r="K333" s="229">
        <f t="shared" si="145"/>
        <v>100</v>
      </c>
      <c r="L333" s="389">
        <v>26200</v>
      </c>
      <c r="M333" s="255">
        <v>22938</v>
      </c>
      <c r="N333" s="255">
        <v>2048</v>
      </c>
      <c r="O333" s="298">
        <f t="shared" si="149"/>
        <v>24986</v>
      </c>
      <c r="P333" s="348">
        <f t="shared" ref="P333" si="150">L333-O333</f>
        <v>1214</v>
      </c>
      <c r="Q333" s="82">
        <f t="shared" si="131"/>
        <v>95.37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13000</v>
      </c>
      <c r="J335" s="250">
        <f t="shared" si="148"/>
        <v>0</v>
      </c>
      <c r="K335" s="229">
        <f t="shared" si="145"/>
        <v>100</v>
      </c>
      <c r="L335" s="389">
        <v>13000</v>
      </c>
      <c r="M335" s="255">
        <v>8582</v>
      </c>
      <c r="N335" s="255">
        <v>4358</v>
      </c>
      <c r="O335" s="298">
        <f t="shared" si="149"/>
        <v>12940</v>
      </c>
      <c r="P335" s="348">
        <f t="shared" ref="P335:P346" si="151">L335-O335</f>
        <v>60</v>
      </c>
      <c r="Q335" s="82">
        <f t="shared" si="131"/>
        <v>99.54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963000</v>
      </c>
      <c r="I339" s="241">
        <f>I340</f>
        <v>963000</v>
      </c>
      <c r="J339" s="241">
        <f>J340</f>
        <v>0</v>
      </c>
      <c r="K339" s="229">
        <f t="shared" si="145"/>
        <v>100</v>
      </c>
      <c r="L339" s="312">
        <f>L340</f>
        <v>963000</v>
      </c>
      <c r="M339" s="241">
        <f t="shared" ref="M339:O339" si="155">M340</f>
        <v>820004</v>
      </c>
      <c r="N339" s="241">
        <f t="shared" si="155"/>
        <v>79161</v>
      </c>
      <c r="O339" s="303">
        <f t="shared" si="155"/>
        <v>899165</v>
      </c>
      <c r="P339" s="350">
        <f t="shared" si="151"/>
        <v>63835</v>
      </c>
      <c r="Q339" s="82">
        <f t="shared" si="131"/>
        <v>93.37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963000</v>
      </c>
      <c r="I340" s="241">
        <f>I341+I342+I343</f>
        <v>963000</v>
      </c>
      <c r="J340" s="241">
        <f>J341+J342+J343</f>
        <v>0</v>
      </c>
      <c r="K340" s="229">
        <f t="shared" si="145"/>
        <v>100</v>
      </c>
      <c r="L340" s="312">
        <f>L341+L342+L343</f>
        <v>963000</v>
      </c>
      <c r="M340" s="241">
        <f>M341+M342+M343</f>
        <v>820004</v>
      </c>
      <c r="N340" s="241">
        <f>N341+N342+N343</f>
        <v>79161</v>
      </c>
      <c r="O340" s="303">
        <f t="shared" ref="O340" si="156">O341+O342+O343</f>
        <v>899165</v>
      </c>
      <c r="P340" s="350">
        <f t="shared" si="151"/>
        <v>63835</v>
      </c>
      <c r="Q340" s="82">
        <f t="shared" si="131"/>
        <v>93.37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963000</v>
      </c>
      <c r="I341" s="250">
        <v>963000</v>
      </c>
      <c r="J341" s="250">
        <f>H341-I341</f>
        <v>0</v>
      </c>
      <c r="K341" s="229">
        <f t="shared" si="145"/>
        <v>100</v>
      </c>
      <c r="L341" s="389">
        <v>963000</v>
      </c>
      <c r="M341" s="255">
        <v>820004</v>
      </c>
      <c r="N341" s="255">
        <v>79161</v>
      </c>
      <c r="O341" s="298">
        <f>+M341+N341</f>
        <v>899165</v>
      </c>
      <c r="P341" s="348">
        <f t="shared" si="151"/>
        <v>63835</v>
      </c>
      <c r="Q341" s="82">
        <f t="shared" si="131"/>
        <v>93.37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13761000</v>
      </c>
      <c r="I344" s="240">
        <f>I345+I362+I366+I371</f>
        <v>13761000</v>
      </c>
      <c r="J344" s="241">
        <f>H344-I344</f>
        <v>0</v>
      </c>
      <c r="K344" s="229">
        <f t="shared" si="145"/>
        <v>100</v>
      </c>
      <c r="L344" s="312">
        <f>L345+L362+L366+L371</f>
        <v>13761000</v>
      </c>
      <c r="M344" s="241">
        <f>M345+M362+M366+M371</f>
        <v>12853057</v>
      </c>
      <c r="N344" s="241">
        <f>N345+N362+N366+N371</f>
        <v>847196</v>
      </c>
      <c r="O344" s="303">
        <f>O345+O362+O366+O371</f>
        <v>13700253</v>
      </c>
      <c r="P344" s="376">
        <f t="shared" si="151"/>
        <v>60747</v>
      </c>
      <c r="Q344" s="82">
        <f t="shared" si="131"/>
        <v>99.56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3690000</v>
      </c>
      <c r="I345" s="240">
        <f>I346+I355+I356</f>
        <v>3690000</v>
      </c>
      <c r="J345" s="241">
        <f>H345-I345</f>
        <v>0</v>
      </c>
      <c r="K345" s="229">
        <f t="shared" si="145"/>
        <v>100</v>
      </c>
      <c r="L345" s="312">
        <f>L346+L355+L356</f>
        <v>3690000</v>
      </c>
      <c r="M345" s="241">
        <f>+M346+M355+M357+M356</f>
        <v>3320208</v>
      </c>
      <c r="N345" s="241">
        <f>+N346+N355+N357+N356</f>
        <v>325278</v>
      </c>
      <c r="O345" s="303">
        <f>+O346+O355+O357+O356</f>
        <v>3645486</v>
      </c>
      <c r="P345" s="350">
        <f t="shared" si="151"/>
        <v>44514</v>
      </c>
      <c r="Q345" s="82">
        <f t="shared" ref="Q345:Q363" si="157">ROUND(O345/H345*100,2)</f>
        <v>98.79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3690000</v>
      </c>
      <c r="I346" s="255">
        <f>+I347+I348+I349+I350+I351+I352+I353+I354</f>
        <v>3690000</v>
      </c>
      <c r="J346" s="250">
        <f>J347</f>
        <v>0</v>
      </c>
      <c r="K346" s="229">
        <f t="shared" si="145"/>
        <v>100</v>
      </c>
      <c r="L346" s="397">
        <f>+L347+L348+L349+L350+L351+L352+L353+L354</f>
        <v>3690000</v>
      </c>
      <c r="M346" s="255">
        <f>(M347+M348+M354)</f>
        <v>3241496</v>
      </c>
      <c r="N346" s="255">
        <f>N347+N354</f>
        <v>307605</v>
      </c>
      <c r="O346" s="320">
        <f>+O347+O348+O349+O350+O351+O352+O353+O354</f>
        <v>3549101</v>
      </c>
      <c r="P346" s="348">
        <f t="shared" si="151"/>
        <v>140899</v>
      </c>
      <c r="Q346" s="82">
        <f t="shared" si="157"/>
        <v>96.18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3690000</v>
      </c>
      <c r="I347" s="250">
        <v>3690000</v>
      </c>
      <c r="J347" s="250">
        <f>H347-I347</f>
        <v>0</v>
      </c>
      <c r="K347" s="229">
        <f t="shared" si="145"/>
        <v>100</v>
      </c>
      <c r="L347" s="389">
        <v>3690000</v>
      </c>
      <c r="M347" s="255">
        <v>3213771</v>
      </c>
      <c r="N347" s="255">
        <v>305255</v>
      </c>
      <c r="O347" s="298">
        <f t="shared" ref="O347:O356" si="158">+M347+N347</f>
        <v>3519026</v>
      </c>
      <c r="P347" s="348"/>
      <c r="Q347" s="82">
        <f t="shared" si="157"/>
        <v>95.37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2421</v>
      </c>
      <c r="N348" s="255">
        <v>0</v>
      </c>
      <c r="O348" s="298">
        <f t="shared" si="158"/>
        <v>2421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55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55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55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55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55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25304</v>
      </c>
      <c r="N354" s="255">
        <v>2350</v>
      </c>
      <c r="O354" s="298">
        <f>+M354+N354</f>
        <v>27654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62497</v>
      </c>
      <c r="N355" s="255">
        <v>9697</v>
      </c>
      <c r="O355" s="298">
        <f t="shared" si="158"/>
        <v>72194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16215</v>
      </c>
      <c r="N356" s="255">
        <v>7976</v>
      </c>
      <c r="O356" s="298">
        <f t="shared" si="158"/>
        <v>24191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41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255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255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255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255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5160000</v>
      </c>
      <c r="I362" s="240">
        <f>I363+I365</f>
        <v>5160000</v>
      </c>
      <c r="J362" s="240">
        <f>H362-I362</f>
        <v>0</v>
      </c>
      <c r="K362" s="229">
        <f t="shared" si="145"/>
        <v>100</v>
      </c>
      <c r="L362" s="313">
        <f>L363+L365</f>
        <v>5160000</v>
      </c>
      <c r="M362" s="241">
        <f>+M363+M364+M365</f>
        <v>4709965</v>
      </c>
      <c r="N362" s="241">
        <f>+N363+N365+N364</f>
        <v>439118</v>
      </c>
      <c r="O362" s="303">
        <f>+O363+O364+O365</f>
        <v>5149083</v>
      </c>
      <c r="P362" s="348">
        <f t="shared" si="159"/>
        <v>10917</v>
      </c>
      <c r="Q362" s="82">
        <f t="shared" si="157"/>
        <v>99.79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160564</v>
      </c>
      <c r="N364" s="255">
        <v>20500</v>
      </c>
      <c r="O364" s="298">
        <f t="shared" si="160"/>
        <v>181064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5160000</v>
      </c>
      <c r="I365" s="255">
        <v>5160000</v>
      </c>
      <c r="J365" s="255">
        <f t="shared" si="161"/>
        <v>0</v>
      </c>
      <c r="K365" s="356">
        <f t="shared" si="145"/>
        <v>100</v>
      </c>
      <c r="L365" s="389">
        <v>5160000</v>
      </c>
      <c r="M365" s="255">
        <v>4549401</v>
      </c>
      <c r="N365" s="255">
        <v>418618</v>
      </c>
      <c r="O365" s="298">
        <f t="shared" si="160"/>
        <v>4968019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4911000</v>
      </c>
      <c r="I366" s="240">
        <v>4911000</v>
      </c>
      <c r="J366" s="241">
        <f>H366-I366</f>
        <v>0</v>
      </c>
      <c r="K366" s="356">
        <f t="shared" si="145"/>
        <v>100</v>
      </c>
      <c r="L366" s="312">
        <v>4911000</v>
      </c>
      <c r="M366" s="241">
        <f>M367+M368+M370+M369</f>
        <v>4822884</v>
      </c>
      <c r="N366" s="241">
        <f>N367+N368+N370+N369</f>
        <v>82800</v>
      </c>
      <c r="O366" s="296">
        <f>+M366+N366</f>
        <v>4905684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55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613862</v>
      </c>
      <c r="N368" s="255">
        <v>0</v>
      </c>
      <c r="O368" s="298">
        <f>+M368+N368</f>
        <v>613862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3386632</v>
      </c>
      <c r="N370" s="255">
        <v>82800</v>
      </c>
      <c r="O370" s="298">
        <f t="shared" ref="O370" si="163">+M370+N370</f>
        <v>3469432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7000</v>
      </c>
      <c r="I374" s="254">
        <f>I375</f>
        <v>7000</v>
      </c>
      <c r="J374" s="254">
        <f>+J375</f>
        <v>0</v>
      </c>
      <c r="K374" s="229">
        <f t="shared" si="145"/>
        <v>100</v>
      </c>
      <c r="L374" s="312">
        <f>L375</f>
        <v>7000</v>
      </c>
      <c r="M374" s="241">
        <f>M375</f>
        <v>6070</v>
      </c>
      <c r="N374" s="241">
        <f>N375</f>
        <v>0</v>
      </c>
      <c r="O374" s="296">
        <f t="shared" si="160"/>
        <v>6070</v>
      </c>
      <c r="P374" s="348">
        <f>L374-O374</f>
        <v>930</v>
      </c>
      <c r="Q374" s="82">
        <f t="shared" ref="Q374:Q405" si="164">ROUND(O374/H374*100,2)</f>
        <v>86.71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7000</v>
      </c>
      <c r="I375" s="250">
        <v>7000</v>
      </c>
      <c r="J375" s="250">
        <f>H375-I375</f>
        <v>0</v>
      </c>
      <c r="K375" s="229">
        <f t="shared" si="145"/>
        <v>100</v>
      </c>
      <c r="L375" s="389">
        <v>7000</v>
      </c>
      <c r="M375" s="255">
        <v>6070</v>
      </c>
      <c r="N375" s="255">
        <v>0</v>
      </c>
      <c r="O375" s="298">
        <f t="shared" si="160"/>
        <v>6070</v>
      </c>
      <c r="P375" s="348">
        <f>L375-O375</f>
        <v>930</v>
      </c>
      <c r="Q375" s="82">
        <f t="shared" si="164"/>
        <v>86.71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40000</v>
      </c>
      <c r="I376" s="241">
        <f>I377</f>
        <v>40000</v>
      </c>
      <c r="J376" s="241">
        <f>J377</f>
        <v>0</v>
      </c>
      <c r="K376" s="229">
        <f t="shared" si="145"/>
        <v>100</v>
      </c>
      <c r="L376" s="312">
        <f>L377</f>
        <v>40000</v>
      </c>
      <c r="M376" s="241">
        <f>M377</f>
        <v>0</v>
      </c>
      <c r="N376" s="241">
        <f>N377</f>
        <v>39999.120000000003</v>
      </c>
      <c r="O376" s="303">
        <f>O377</f>
        <v>39999.120000000003</v>
      </c>
      <c r="P376" s="348">
        <f>L376-O376</f>
        <v>0.87999999999738066</v>
      </c>
      <c r="Q376" s="82">
        <f t="shared" si="164"/>
        <v>100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40000</v>
      </c>
      <c r="I377" s="241">
        <f>I378+I383</f>
        <v>40000</v>
      </c>
      <c r="J377" s="241">
        <f>J378+J383</f>
        <v>0</v>
      </c>
      <c r="K377" s="229">
        <f t="shared" si="145"/>
        <v>100</v>
      </c>
      <c r="L377" s="312">
        <f>L378+L383</f>
        <v>40000</v>
      </c>
      <c r="M377" s="241">
        <f>M378+M383</f>
        <v>0</v>
      </c>
      <c r="N377" s="241">
        <f>N378+N383</f>
        <v>39999.120000000003</v>
      </c>
      <c r="O377" s="303">
        <f>O378+O383</f>
        <v>39999.120000000003</v>
      </c>
      <c r="P377" s="230">
        <f>P378+P383</f>
        <v>0.87999999999738066</v>
      </c>
      <c r="Q377" s="82">
        <f t="shared" si="164"/>
        <v>100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40000</v>
      </c>
      <c r="I378" s="241">
        <f>I379+I380+I381+I382</f>
        <v>40000</v>
      </c>
      <c r="J378" s="241">
        <f>J379+J380+J381+J382</f>
        <v>0</v>
      </c>
      <c r="K378" s="229">
        <f t="shared" si="145"/>
        <v>100</v>
      </c>
      <c r="L378" s="312">
        <f>L379+L380+L381+L382</f>
        <v>40000</v>
      </c>
      <c r="M378" s="241">
        <f>M379+M380+M381+M382</f>
        <v>0</v>
      </c>
      <c r="N378" s="241">
        <f>N379+N380+N381+N382</f>
        <v>39999.120000000003</v>
      </c>
      <c r="O378" s="303">
        <f>O379+O380+O381+O382</f>
        <v>39999.120000000003</v>
      </c>
      <c r="P378" s="230">
        <f>P379+P380+P381+P382</f>
        <v>0.87999999999738066</v>
      </c>
      <c r="Q378" s="82">
        <f t="shared" si="164"/>
        <v>100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>
        <v>40000</v>
      </c>
      <c r="I381" s="255">
        <v>40000</v>
      </c>
      <c r="J381" s="250">
        <f>H381-I381</f>
        <v>0</v>
      </c>
      <c r="K381" s="229">
        <f t="shared" si="145"/>
        <v>100</v>
      </c>
      <c r="L381" s="389">
        <v>40000</v>
      </c>
      <c r="M381" s="255"/>
      <c r="N381" s="255">
        <v>39999.120000000003</v>
      </c>
      <c r="O381" s="298">
        <f>+M381+N381</f>
        <v>39999.120000000003</v>
      </c>
      <c r="P381" s="348">
        <f>L381-O381</f>
        <v>0.87999999999738066</v>
      </c>
      <c r="Q381" s="82">
        <f t="shared" si="164"/>
        <v>100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89"/>
      <c r="M383" s="255"/>
      <c r="N383" s="255"/>
      <c r="O383" s="298">
        <f>+M383+N383</f>
        <v>0</v>
      </c>
      <c r="P383" s="348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-242112</v>
      </c>
      <c r="N388" s="257">
        <v>-26.5</v>
      </c>
      <c r="O388" s="307">
        <f>+M388+N388</f>
        <v>-242138.5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4653000</v>
      </c>
      <c r="I390" s="244">
        <f>I340+I345</f>
        <v>4653000</v>
      </c>
      <c r="J390" s="245">
        <f t="shared" ref="J390:J395" si="167">H390-I390</f>
        <v>0</v>
      </c>
      <c r="K390" s="355">
        <f t="shared" si="145"/>
        <v>100</v>
      </c>
      <c r="L390" s="393">
        <f>L340+L345</f>
        <v>4653000</v>
      </c>
      <c r="M390" s="245">
        <f>M340+M345</f>
        <v>4140212</v>
      </c>
      <c r="N390" s="245">
        <f>N340+N345</f>
        <v>404439</v>
      </c>
      <c r="O390" s="304">
        <f>O340+O345</f>
        <v>4544651</v>
      </c>
      <c r="P390" s="366">
        <f t="shared" ref="P390:P395" si="168">L390-O390</f>
        <v>108349</v>
      </c>
      <c r="Q390" s="82">
        <f t="shared" si="164"/>
        <v>97.67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5160000</v>
      </c>
      <c r="I391" s="245">
        <f>I392</f>
        <v>5160000</v>
      </c>
      <c r="J391" s="245">
        <f t="shared" si="167"/>
        <v>0</v>
      </c>
      <c r="K391" s="355">
        <f t="shared" si="145"/>
        <v>100</v>
      </c>
      <c r="L391" s="393">
        <f>L392</f>
        <v>5160000</v>
      </c>
      <c r="M391" s="245">
        <f t="shared" ref="M391:O391" si="169">M392</f>
        <v>4709965</v>
      </c>
      <c r="N391" s="245">
        <f t="shared" si="169"/>
        <v>439118</v>
      </c>
      <c r="O391" s="304">
        <f t="shared" si="169"/>
        <v>5149083</v>
      </c>
      <c r="P391" s="366">
        <f t="shared" si="168"/>
        <v>10917</v>
      </c>
      <c r="Q391" s="82">
        <f t="shared" si="164"/>
        <v>99.79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5160000</v>
      </c>
      <c r="I392" s="245">
        <f>I362</f>
        <v>5160000</v>
      </c>
      <c r="J392" s="245">
        <f t="shared" si="167"/>
        <v>0</v>
      </c>
      <c r="K392" s="355">
        <f t="shared" si="145"/>
        <v>100</v>
      </c>
      <c r="L392" s="393">
        <f>L362</f>
        <v>5160000</v>
      </c>
      <c r="M392" s="245">
        <f>M362</f>
        <v>4709965</v>
      </c>
      <c r="N392" s="245">
        <f>N362</f>
        <v>439118</v>
      </c>
      <c r="O392" s="304">
        <f>O362</f>
        <v>5149083</v>
      </c>
      <c r="P392" s="366">
        <f t="shared" si="168"/>
        <v>10917</v>
      </c>
      <c r="Q392" s="82">
        <f t="shared" si="164"/>
        <v>99.79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8159300</v>
      </c>
      <c r="I393" s="245">
        <f>I394+I395</f>
        <v>8159300</v>
      </c>
      <c r="J393" s="245">
        <f t="shared" si="167"/>
        <v>0</v>
      </c>
      <c r="K393" s="355">
        <f t="shared" si="145"/>
        <v>100</v>
      </c>
      <c r="L393" s="393">
        <f>L394+L395</f>
        <v>8159300</v>
      </c>
      <c r="M393" s="245">
        <f>M394+M395</f>
        <v>7490719.0500000007</v>
      </c>
      <c r="N393" s="245">
        <f>N394+N395</f>
        <v>435315.41000000015</v>
      </c>
      <c r="O393" s="304">
        <f t="shared" ref="O393" si="170">O394+O395</f>
        <v>7886035.3399999999</v>
      </c>
      <c r="P393" s="366">
        <f t="shared" si="168"/>
        <v>273264.66000000015</v>
      </c>
      <c r="Q393" s="82">
        <f t="shared" si="164"/>
        <v>96.65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26200</v>
      </c>
      <c r="I394" s="245">
        <f>+I333</f>
        <v>26200</v>
      </c>
      <c r="J394" s="245">
        <f t="shared" si="167"/>
        <v>0</v>
      </c>
      <c r="K394" s="355">
        <f t="shared" si="145"/>
        <v>100</v>
      </c>
      <c r="L394" s="393">
        <f>+L333</f>
        <v>26200</v>
      </c>
      <c r="M394" s="245">
        <f>+M333</f>
        <v>22938</v>
      </c>
      <c r="N394" s="245">
        <f>+N333</f>
        <v>2048</v>
      </c>
      <c r="O394" s="304">
        <f>+O333</f>
        <v>24986</v>
      </c>
      <c r="P394" s="366">
        <f t="shared" si="168"/>
        <v>1214</v>
      </c>
      <c r="Q394" s="82">
        <f t="shared" si="164"/>
        <v>95.37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8133100</v>
      </c>
      <c r="I395" s="245">
        <f>I263-I390-I391-I394</f>
        <v>8133100</v>
      </c>
      <c r="J395" s="245">
        <f t="shared" si="167"/>
        <v>0</v>
      </c>
      <c r="K395" s="355">
        <f t="shared" si="145"/>
        <v>100</v>
      </c>
      <c r="L395" s="393">
        <f>L263-L390-L391-L394</f>
        <v>8133100</v>
      </c>
      <c r="M395" s="245">
        <f>M263-M390-M391-M394</f>
        <v>7467781.0500000007</v>
      </c>
      <c r="N395" s="245">
        <f>N263-N390-N391-N394</f>
        <v>433267.41000000015</v>
      </c>
      <c r="O395" s="304">
        <f>O263-O390-O391-O394</f>
        <v>7861049.3399999999</v>
      </c>
      <c r="P395" s="366">
        <f t="shared" si="168"/>
        <v>272050.66000000015</v>
      </c>
      <c r="Q395" s="82">
        <f t="shared" si="164"/>
        <v>96.66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27" customHeight="1" x14ac:dyDescent="0.25">
      <c r="A397" s="412" t="s">
        <v>337</v>
      </c>
      <c r="B397" s="413"/>
      <c r="C397" s="413"/>
      <c r="D397" s="413"/>
      <c r="E397" s="413"/>
      <c r="F397" s="413"/>
      <c r="G397" s="72" t="s">
        <v>338</v>
      </c>
      <c r="H397" s="244">
        <f>+H398</f>
        <v>35972000</v>
      </c>
      <c r="I397" s="245">
        <f>+I398</f>
        <v>35972000</v>
      </c>
      <c r="J397" s="245">
        <f>+J398</f>
        <v>0</v>
      </c>
      <c r="K397" s="355">
        <f t="shared" ref="K397:K473" si="171">ROUND(I397/H397*100,2)</f>
        <v>100</v>
      </c>
      <c r="L397" s="393">
        <f>+L398</f>
        <v>35972000</v>
      </c>
      <c r="M397" s="245">
        <f>+M398+M474</f>
        <v>32797388.989999998</v>
      </c>
      <c r="N397" s="245">
        <f>+N398+N474</f>
        <v>2582437.7000000002</v>
      </c>
      <c r="O397" s="304">
        <f>+O398+O474</f>
        <v>35379826.689999998</v>
      </c>
      <c r="P397" s="366">
        <f t="shared" ref="P397:P407" si="172">L397-O397</f>
        <v>592173.31000000238</v>
      </c>
      <c r="Q397" s="82">
        <f t="shared" si="164"/>
        <v>98.35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35972000</v>
      </c>
      <c r="I398" s="241">
        <f>I399+I402+I405+I408+I414+I421+I454</f>
        <v>35972000</v>
      </c>
      <c r="J398" s="241">
        <f>J399+J402+J405+J408+J414+J421+J454</f>
        <v>0</v>
      </c>
      <c r="K398" s="229">
        <f t="shared" si="171"/>
        <v>100</v>
      </c>
      <c r="L398" s="312">
        <f>L399+L402+L405+L408+L414+L421+L454</f>
        <v>35972000</v>
      </c>
      <c r="M398" s="241">
        <f>M399+M402+M405+M408+M414+M421+M454</f>
        <v>32944564.989999998</v>
      </c>
      <c r="N398" s="241">
        <f>N399+N402+N405+N408+N414+N421+N454</f>
        <v>2582437.7000000002</v>
      </c>
      <c r="O398" s="303">
        <f>O399+O402+O405+O408+O414+O421+O454</f>
        <v>35527002.689999998</v>
      </c>
      <c r="P398" s="230">
        <f t="shared" si="172"/>
        <v>444997.31000000238</v>
      </c>
      <c r="Q398" s="82">
        <f t="shared" si="164"/>
        <v>98.76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20000</v>
      </c>
      <c r="I399" s="241">
        <f t="shared" si="173"/>
        <v>20000</v>
      </c>
      <c r="J399" s="241">
        <f t="shared" si="173"/>
        <v>0</v>
      </c>
      <c r="K399" s="229">
        <f t="shared" si="171"/>
        <v>100</v>
      </c>
      <c r="L399" s="312">
        <f t="shared" ref="L399:L400" si="174">L400</f>
        <v>20000</v>
      </c>
      <c r="M399" s="241">
        <f t="shared" ref="M399:O400" si="175">M400</f>
        <v>17183.490000000002</v>
      </c>
      <c r="N399" s="241">
        <f t="shared" si="175"/>
        <v>0</v>
      </c>
      <c r="O399" s="303">
        <f t="shared" si="175"/>
        <v>17183.490000000002</v>
      </c>
      <c r="P399" s="230">
        <f t="shared" si="172"/>
        <v>2816.5099999999984</v>
      </c>
      <c r="Q399" s="82">
        <f t="shared" si="164"/>
        <v>85.92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20000</v>
      </c>
      <c r="I400" s="241">
        <f t="shared" si="173"/>
        <v>20000</v>
      </c>
      <c r="J400" s="241">
        <f t="shared" si="173"/>
        <v>0</v>
      </c>
      <c r="K400" s="229">
        <f t="shared" si="171"/>
        <v>100</v>
      </c>
      <c r="L400" s="312">
        <f t="shared" si="174"/>
        <v>20000</v>
      </c>
      <c r="M400" s="241">
        <f t="shared" si="175"/>
        <v>17183.490000000002</v>
      </c>
      <c r="N400" s="241">
        <f t="shared" si="175"/>
        <v>0</v>
      </c>
      <c r="O400" s="303">
        <f t="shared" si="175"/>
        <v>17183.490000000002</v>
      </c>
      <c r="P400" s="230">
        <f t="shared" si="172"/>
        <v>2816.5099999999984</v>
      </c>
      <c r="Q400" s="82">
        <f t="shared" si="164"/>
        <v>85.92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20000</v>
      </c>
      <c r="I401" s="250">
        <v>20000</v>
      </c>
      <c r="J401" s="250">
        <f>H401-I401</f>
        <v>0</v>
      </c>
      <c r="K401" s="229">
        <f t="shared" si="171"/>
        <v>100</v>
      </c>
      <c r="L401" s="389">
        <v>20000</v>
      </c>
      <c r="M401" s="255">
        <v>17183.490000000002</v>
      </c>
      <c r="N401" s="255">
        <v>0</v>
      </c>
      <c r="O401" s="298">
        <f>+M401+N401</f>
        <v>17183.490000000002</v>
      </c>
      <c r="P401" s="347">
        <f t="shared" si="172"/>
        <v>2816.5099999999984</v>
      </c>
      <c r="Q401" s="82">
        <f t="shared" si="164"/>
        <v>85.92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29258000</v>
      </c>
      <c r="I421" s="241">
        <f>I422+I449</f>
        <v>29258000</v>
      </c>
      <c r="J421" s="241">
        <f>J422</f>
        <v>0</v>
      </c>
      <c r="K421" s="229">
        <f t="shared" si="171"/>
        <v>100</v>
      </c>
      <c r="L421" s="313">
        <f>L422+L449</f>
        <v>29258000</v>
      </c>
      <c r="M421" s="241">
        <f>M422+M449</f>
        <v>27373628.5</v>
      </c>
      <c r="N421" s="241">
        <f>N422+N449</f>
        <v>1871560</v>
      </c>
      <c r="O421" s="303">
        <f>O422+O449</f>
        <v>29245188.5</v>
      </c>
      <c r="P421" s="349">
        <f t="shared" si="183"/>
        <v>12811.5</v>
      </c>
      <c r="Q421" s="82">
        <f t="shared" si="180"/>
        <v>99.96</v>
      </c>
      <c r="R421" s="39"/>
      <c r="S421" s="40">
        <f>O421-R421</f>
        <v>29245188.5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28380000</v>
      </c>
      <c r="I422" s="241">
        <f>+I423</f>
        <v>28380000</v>
      </c>
      <c r="J422" s="241">
        <f>+J423+J449</f>
        <v>0</v>
      </c>
      <c r="K422" s="229">
        <f t="shared" si="171"/>
        <v>100</v>
      </c>
      <c r="L422" s="313">
        <f>+L423</f>
        <v>28380000</v>
      </c>
      <c r="M422" s="241">
        <f t="shared" ref="M422:N422" si="185">+M423</f>
        <v>26508384</v>
      </c>
      <c r="N422" s="241">
        <f t="shared" si="185"/>
        <v>1871560</v>
      </c>
      <c r="O422" s="303">
        <f t="shared" ref="O422:O461" si="186">+M422+N422</f>
        <v>28379944</v>
      </c>
      <c r="P422" s="230">
        <f t="shared" si="183"/>
        <v>56</v>
      </c>
      <c r="Q422" s="82">
        <f t="shared" si="180"/>
        <v>100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28380000</v>
      </c>
      <c r="I423" s="241">
        <v>28380000</v>
      </c>
      <c r="J423" s="254">
        <f>H423-I423</f>
        <v>0</v>
      </c>
      <c r="K423" s="229">
        <f t="shared" si="171"/>
        <v>100</v>
      </c>
      <c r="L423" s="313">
        <v>28380000</v>
      </c>
      <c r="M423" s="241">
        <f>+M424+M434+M436+M441+M442+M443+M444+M445+M447+M438+M446</f>
        <v>26508384</v>
      </c>
      <c r="N423" s="241">
        <f>+N424+N434+N436+N441+N442+N443+N444+N445+N447+N438+N446</f>
        <v>1871560</v>
      </c>
      <c r="O423" s="303">
        <f>+O424+O434+O436+O441+O442+O443+O444+O445+O447+O438+O446</f>
        <v>28379944</v>
      </c>
      <c r="P423" s="230">
        <f t="shared" si="183"/>
        <v>56</v>
      </c>
      <c r="Q423" s="82">
        <f t="shared" si="180"/>
        <v>100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165</v>
      </c>
      <c r="N424" s="241">
        <f>+N425+N426</f>
        <v>0</v>
      </c>
      <c r="O424" s="303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165</v>
      </c>
      <c r="N425" s="255">
        <v>0</v>
      </c>
      <c r="O425" s="298">
        <f t="shared" si="186"/>
        <v>165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55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55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55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55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55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55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55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55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3125738</v>
      </c>
      <c r="N434" s="241">
        <f>N435</f>
        <v>-1779828</v>
      </c>
      <c r="O434" s="296">
        <f t="shared" si="186"/>
        <v>1345910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3125738</v>
      </c>
      <c r="N435" s="255">
        <v>-1779828</v>
      </c>
      <c r="O435" s="298">
        <f t="shared" si="186"/>
        <v>1345910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23229698</v>
      </c>
      <c r="N436" s="241">
        <f>N437</f>
        <v>3639230</v>
      </c>
      <c r="O436" s="296">
        <f t="shared" si="186"/>
        <v>26868928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23229698</v>
      </c>
      <c r="N437" s="255">
        <v>3639230</v>
      </c>
      <c r="O437" s="298">
        <f t="shared" si="186"/>
        <v>26868928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12945</v>
      </c>
      <c r="N438" s="241">
        <f>+N439+N440+N448</f>
        <v>4617</v>
      </c>
      <c r="O438" s="303">
        <f t="shared" si="186"/>
        <v>17562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3945</v>
      </c>
      <c r="N439" s="255">
        <v>2367</v>
      </c>
      <c r="O439" s="298">
        <f t="shared" si="186"/>
        <v>6312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9000</v>
      </c>
      <c r="N440" s="255">
        <v>2250</v>
      </c>
      <c r="O440" s="298">
        <f t="shared" si="186"/>
        <v>11250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37094</v>
      </c>
      <c r="N441" s="255">
        <v>0</v>
      </c>
      <c r="O441" s="298">
        <f t="shared" si="186"/>
        <v>37094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55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3500</v>
      </c>
      <c r="N443" s="255">
        <v>500</v>
      </c>
      <c r="O443" s="298">
        <f t="shared" si="186"/>
        <v>4000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11194</v>
      </c>
      <c r="N444" s="255">
        <v>855</v>
      </c>
      <c r="O444" s="298">
        <f t="shared" si="186"/>
        <v>12049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88050</v>
      </c>
      <c r="N445" s="255">
        <v>6186</v>
      </c>
      <c r="O445" s="298">
        <f t="shared" si="186"/>
        <v>94236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41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878000</v>
      </c>
      <c r="I449" s="253">
        <v>878000</v>
      </c>
      <c r="J449" s="254">
        <f>H449-I449</f>
        <v>0</v>
      </c>
      <c r="K449" s="229">
        <f t="shared" si="171"/>
        <v>100</v>
      </c>
      <c r="L449" s="312">
        <v>878000</v>
      </c>
      <c r="M449" s="241">
        <f>M450+M451+M452+M453</f>
        <v>865244.5</v>
      </c>
      <c r="N449" s="241">
        <f>N450+N451+N452+N453</f>
        <v>0</v>
      </c>
      <c r="O449" s="296">
        <f t="shared" si="186"/>
        <v>865244.5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5797.5</v>
      </c>
      <c r="N450" s="255">
        <v>0</v>
      </c>
      <c r="O450" s="298">
        <f t="shared" si="186"/>
        <v>5797.5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151589</v>
      </c>
      <c r="N451" s="255">
        <v>0</v>
      </c>
      <c r="O451" s="298">
        <f t="shared" si="186"/>
        <v>151589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27819</v>
      </c>
      <c r="N452" s="255">
        <v>0</v>
      </c>
      <c r="O452" s="298">
        <f t="shared" si="186"/>
        <v>27819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680039</v>
      </c>
      <c r="N453" s="255">
        <v>0</v>
      </c>
      <c r="O453" s="298">
        <f t="shared" si="186"/>
        <v>680039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6694000</v>
      </c>
      <c r="I454" s="254">
        <f>I455+I459+I463+I467+I470</f>
        <v>6694000</v>
      </c>
      <c r="J454" s="254">
        <f>+J460+J461+J456</f>
        <v>0</v>
      </c>
      <c r="K454" s="229">
        <f t="shared" si="171"/>
        <v>100</v>
      </c>
      <c r="L454" s="312">
        <f>L455+L459+L463+L467+L471+L472+L473</f>
        <v>6694000</v>
      </c>
      <c r="M454" s="267">
        <f>+M459+M463+M467+M455+M470</f>
        <v>5553753</v>
      </c>
      <c r="N454" s="267">
        <f>+N459+N463+N467+N455+N470</f>
        <v>710877.7</v>
      </c>
      <c r="O454" s="303">
        <f>+M454+N454</f>
        <v>6264630.7000000002</v>
      </c>
      <c r="P454" s="372">
        <f>+P460+P461</f>
        <v>386343</v>
      </c>
      <c r="Q454" s="82">
        <f>ROUND(O454/H454*100,2)</f>
        <v>93.59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387000</v>
      </c>
      <c r="I455" s="254">
        <f>I456+I457</f>
        <v>387000</v>
      </c>
      <c r="J455" s="254">
        <f>J456</f>
        <v>0</v>
      </c>
      <c r="K455" s="229">
        <f t="shared" si="171"/>
        <v>100</v>
      </c>
      <c r="L455" s="312">
        <f>L456+L457</f>
        <v>387000</v>
      </c>
      <c r="M455" s="241">
        <f>M456+M457+M458</f>
        <v>241724</v>
      </c>
      <c r="N455" s="241">
        <f>N456+N457+N458</f>
        <v>102249.7</v>
      </c>
      <c r="O455" s="314">
        <f t="shared" si="186"/>
        <v>343973.7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387000</v>
      </c>
      <c r="I456" s="250">
        <v>387000</v>
      </c>
      <c r="J456" s="250">
        <f>H456-I456</f>
        <v>0</v>
      </c>
      <c r="K456" s="229">
        <f t="shared" si="171"/>
        <v>100</v>
      </c>
      <c r="L456" s="389">
        <v>387000</v>
      </c>
      <c r="M456" s="315">
        <v>241724</v>
      </c>
      <c r="N456" s="315">
        <v>102249.7</v>
      </c>
      <c r="O456" s="298">
        <f t="shared" si="186"/>
        <v>343973.7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6307000</v>
      </c>
      <c r="I459" s="253">
        <f>I460+I461</f>
        <v>6307000</v>
      </c>
      <c r="J459" s="254">
        <f>H459-I459</f>
        <v>0</v>
      </c>
      <c r="K459" s="229">
        <f t="shared" si="171"/>
        <v>100</v>
      </c>
      <c r="L459" s="312">
        <f>L460+L461</f>
        <v>6307000</v>
      </c>
      <c r="M459" s="241">
        <f>M460+M461+M462</f>
        <v>5312029</v>
      </c>
      <c r="N459" s="241">
        <f>N460+N461+N462</f>
        <v>608628</v>
      </c>
      <c r="O459" s="314">
        <f t="shared" si="186"/>
        <v>5920657</v>
      </c>
      <c r="P459" s="230"/>
      <c r="Q459" s="82">
        <f t="shared" ref="Q459:Q485" si="188">ROUND(O459/H459*100,2)</f>
        <v>93.87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6307000</v>
      </c>
      <c r="I461" s="250">
        <v>6307000</v>
      </c>
      <c r="J461" s="250">
        <f>H461-I461</f>
        <v>0</v>
      </c>
      <c r="K461" s="229">
        <f t="shared" si="171"/>
        <v>100</v>
      </c>
      <c r="L461" s="389">
        <v>6307000</v>
      </c>
      <c r="M461" s="255">
        <v>5312029</v>
      </c>
      <c r="N461" s="255">
        <v>608628</v>
      </c>
      <c r="O461" s="298">
        <f t="shared" si="186"/>
        <v>5920657</v>
      </c>
      <c r="P461" s="348">
        <f>L461-O461</f>
        <v>386343</v>
      </c>
      <c r="Q461" s="82">
        <f t="shared" si="188"/>
        <v>93.87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-147176</v>
      </c>
      <c r="N474" s="257">
        <v>0</v>
      </c>
      <c r="O474" s="319">
        <f>M474+N474</f>
        <v>-147176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35972000</v>
      </c>
      <c r="I476" s="245">
        <v>0</v>
      </c>
      <c r="J476" s="265">
        <f t="shared" ref="J476:J481" si="192">H476-I476</f>
        <v>35972000</v>
      </c>
      <c r="K476" s="355">
        <f t="shared" ref="K476:K505" si="193">ROUND(I476/H476*100,2)</f>
        <v>0</v>
      </c>
      <c r="L476" s="393">
        <v>0</v>
      </c>
      <c r="M476" s="241">
        <f>SUM(M477:M479)</f>
        <v>32797388.989999998</v>
      </c>
      <c r="N476" s="241">
        <f>SUM(N477:N479)</f>
        <v>2582437.7000000002</v>
      </c>
      <c r="O476" s="304">
        <f>SUM(O477:O479)</f>
        <v>35379826.689999998</v>
      </c>
      <c r="P476" s="366">
        <f t="shared" ref="P476:P481" si="194">L476-O476</f>
        <v>-35379826.689999998</v>
      </c>
      <c r="Q476" s="82">
        <f t="shared" si="188"/>
        <v>98.35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20000</v>
      </c>
      <c r="I477" s="245"/>
      <c r="J477" s="265">
        <f t="shared" si="192"/>
        <v>20000</v>
      </c>
      <c r="K477" s="355">
        <f t="shared" si="193"/>
        <v>0</v>
      </c>
      <c r="L477" s="393"/>
      <c r="M477" s="241">
        <f>M399+M405</f>
        <v>17183.490000000002</v>
      </c>
      <c r="N477" s="241">
        <f>N399+N405</f>
        <v>0</v>
      </c>
      <c r="O477" s="304">
        <f>O399+O405</f>
        <v>17183.490000000002</v>
      </c>
      <c r="P477" s="366">
        <f t="shared" si="194"/>
        <v>-17183.490000000002</v>
      </c>
      <c r="Q477" s="82">
        <f t="shared" si="188"/>
        <v>85.92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29258000</v>
      </c>
      <c r="I478" s="245"/>
      <c r="J478" s="265">
        <f t="shared" si="192"/>
        <v>29258000</v>
      </c>
      <c r="K478" s="355">
        <f t="shared" si="193"/>
        <v>0</v>
      </c>
      <c r="L478" s="393"/>
      <c r="M478" s="241">
        <f>M402+M421</f>
        <v>27373628.5</v>
      </c>
      <c r="N478" s="241">
        <f>N402+N421</f>
        <v>1871560</v>
      </c>
      <c r="O478" s="304">
        <f>O402+O421</f>
        <v>29245188.5</v>
      </c>
      <c r="P478" s="379">
        <f t="shared" si="194"/>
        <v>-29245188.5</v>
      </c>
      <c r="Q478" s="82">
        <f t="shared" si="188"/>
        <v>99.96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6694000</v>
      </c>
      <c r="I479" s="245"/>
      <c r="J479" s="265">
        <f t="shared" si="192"/>
        <v>6694000</v>
      </c>
      <c r="K479" s="355">
        <f t="shared" si="193"/>
        <v>0</v>
      </c>
      <c r="L479" s="393"/>
      <c r="M479" s="241">
        <f>M397-M477-M478</f>
        <v>5406577</v>
      </c>
      <c r="N479" s="241">
        <f>N397-N477-N478</f>
        <v>710877.70000000019</v>
      </c>
      <c r="O479" s="304">
        <f>O397-O477-O478</f>
        <v>6117454.6999999955</v>
      </c>
      <c r="P479" s="366">
        <f t="shared" si="194"/>
        <v>-6117454.6999999955</v>
      </c>
      <c r="Q479" s="82">
        <f t="shared" si="188"/>
        <v>91.39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54147300</v>
      </c>
      <c r="I480" s="245">
        <f>SUM(I481:I483)</f>
        <v>20000</v>
      </c>
      <c r="J480" s="265">
        <f t="shared" si="192"/>
        <v>54127300</v>
      </c>
      <c r="K480" s="355">
        <f t="shared" si="193"/>
        <v>0.04</v>
      </c>
      <c r="L480" s="393">
        <f>SUM(L481:L483)</f>
        <v>20000</v>
      </c>
      <c r="M480" s="241">
        <f>+M158+M397+1</f>
        <v>49322779.039999999</v>
      </c>
      <c r="N480" s="241">
        <f>+N158+N397</f>
        <v>4677936.99</v>
      </c>
      <c r="O480" s="304">
        <f>+O158+O397+1</f>
        <v>53153520.030000001</v>
      </c>
      <c r="P480" s="366">
        <f t="shared" si="194"/>
        <v>-53133520.030000001</v>
      </c>
      <c r="Q480" s="82">
        <f t="shared" si="188"/>
        <v>98.16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859000</v>
      </c>
      <c r="I481" s="245">
        <f>I400+I405</f>
        <v>20000</v>
      </c>
      <c r="J481" s="265">
        <f t="shared" si="192"/>
        <v>839000</v>
      </c>
      <c r="K481" s="355">
        <f t="shared" si="193"/>
        <v>2.33</v>
      </c>
      <c r="L481" s="393">
        <f>L400+L405</f>
        <v>20000</v>
      </c>
      <c r="M481" s="241">
        <f>+M98</f>
        <v>831283.9</v>
      </c>
      <c r="N481" s="241">
        <f>+N98</f>
        <v>0</v>
      </c>
      <c r="O481" s="304">
        <f>+O98</f>
        <v>831283.9</v>
      </c>
      <c r="P481" s="366">
        <f t="shared" si="194"/>
        <v>-811283.9</v>
      </c>
      <c r="Q481" s="82">
        <f t="shared" si="188"/>
        <v>96.77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12" t="s">
        <v>390</v>
      </c>
      <c r="B482" s="413"/>
      <c r="C482" s="413"/>
      <c r="D482" s="413"/>
      <c r="E482" s="413"/>
      <c r="F482" s="413"/>
      <c r="G482" s="72" t="s">
        <v>391</v>
      </c>
      <c r="H482" s="244">
        <f>H6-H52</f>
        <v>-16774300</v>
      </c>
      <c r="I482" s="245"/>
      <c r="J482" s="245"/>
      <c r="K482" s="355"/>
      <c r="L482" s="393"/>
      <c r="M482" s="241">
        <f>M6-M52-1</f>
        <v>-25068109.939999998</v>
      </c>
      <c r="N482" s="241">
        <f>N6-N52</f>
        <v>-1855863</v>
      </c>
      <c r="O482" s="304">
        <f>O6-O52-1</f>
        <v>-26923972.940000001</v>
      </c>
      <c r="P482" s="380"/>
      <c r="Q482" s="82">
        <f t="shared" si="188"/>
        <v>160.51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-40133300</v>
      </c>
      <c r="I483" s="245"/>
      <c r="J483" s="245"/>
      <c r="K483" s="355"/>
      <c r="L483" s="393"/>
      <c r="M483" s="241">
        <f>+M46-M480+1</f>
        <v>-39129102.039999999</v>
      </c>
      <c r="N483" s="241">
        <f t="shared" ref="M483:O484" si="195">+N46-N480</f>
        <v>-3551685.31</v>
      </c>
      <c r="O483" s="304">
        <f>+O46-O480+1</f>
        <v>-41833591.350000001</v>
      </c>
      <c r="P483" s="380"/>
      <c r="Q483" s="82">
        <f t="shared" si="188"/>
        <v>104.24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23359000</v>
      </c>
      <c r="I484" s="245"/>
      <c r="J484" s="245"/>
      <c r="K484" s="355"/>
      <c r="L484" s="398"/>
      <c r="M484" s="271">
        <f t="shared" si="195"/>
        <v>14060992.1</v>
      </c>
      <c r="N484" s="271">
        <f t="shared" si="195"/>
        <v>848626.31</v>
      </c>
      <c r="O484" s="399">
        <f t="shared" si="195"/>
        <v>14909618.41</v>
      </c>
      <c r="P484" s="380"/>
      <c r="Q484" s="82">
        <f t="shared" si="188"/>
        <v>63.83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2023-01-04T07:54:48Z</cp:lastPrinted>
  <dcterms:created xsi:type="dcterms:W3CDTF">2021-10-27T07:13:44Z</dcterms:created>
  <dcterms:modified xsi:type="dcterms:W3CDTF">2023-01-10T11:43:07Z</dcterms:modified>
</cp:coreProperties>
</file>