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90" windowWidth="18885" windowHeight="70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/>
</workbook>
</file>

<file path=xl/calcChain.xml><?xml version="1.0" encoding="utf-8"?>
<calcChain xmlns="http://schemas.openxmlformats.org/spreadsheetml/2006/main">
  <c r="O354" i="4" l="1"/>
  <c r="N346" i="4"/>
  <c r="N345" i="4" s="1"/>
  <c r="M345" i="4" l="1"/>
  <c r="M149" i="4" l="1"/>
  <c r="M346" i="4"/>
  <c r="J165" i="4" l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11" i="4" l="1"/>
  <c r="M204" i="4"/>
  <c r="M454" i="4"/>
  <c r="M90" i="4" s="1"/>
  <c r="M62" i="4" s="1"/>
  <c r="M161" i="4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344" i="4"/>
  <c r="M83" i="4"/>
  <c r="M70" i="4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46" i="4" l="1"/>
  <c r="M63" i="4"/>
  <c r="M55" i="4"/>
  <c r="M58" i="4"/>
  <c r="M69" i="4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480" i="4" s="1"/>
  <c r="M483" i="4" s="1"/>
  <c r="M165" i="4"/>
  <c r="M92" i="4"/>
  <c r="M65" i="4"/>
  <c r="M64" i="4" s="1"/>
  <c r="M174" i="4"/>
  <c r="M262" i="4" s="1"/>
  <c r="M264" i="4"/>
  <c r="M263" i="4" s="1"/>
  <c r="M395" i="4" s="1"/>
  <c r="M393" i="4" s="1"/>
  <c r="M54" i="4"/>
  <c r="S366" i="4"/>
  <c r="O446" i="4"/>
  <c r="K446" i="4"/>
  <c r="M82" i="4" l="1"/>
  <c r="M68" i="4" s="1"/>
  <c r="M67" i="4" s="1"/>
  <c r="M398" i="4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61" i="4" l="1"/>
  <c r="M53" i="4" s="1"/>
  <c r="M52" i="4" s="1"/>
  <c r="M482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63" i="4" s="1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6" i="4" s="1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O345" i="4" l="1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H262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N62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N264" i="4" s="1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N70" i="4" l="1"/>
  <c r="N55" i="4" s="1"/>
  <c r="J174" i="4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O265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263" i="4"/>
  <c r="N395" i="4" s="1"/>
  <c r="N393" i="4" s="1"/>
  <c r="J53" i="4"/>
  <c r="J52" i="4" s="1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Q392" i="4"/>
  <c r="O391" i="4"/>
  <c r="P392" i="4"/>
  <c r="Q265" i="4"/>
  <c r="N54" i="4"/>
  <c r="Q91" i="4"/>
  <c r="O63" i="4"/>
  <c r="Q154" i="4"/>
  <c r="P154" i="4"/>
  <c r="Q390" i="4" l="1"/>
  <c r="O165" i="4"/>
  <c r="Q165" i="4" s="1"/>
  <c r="K168" i="4"/>
  <c r="I158" i="4"/>
  <c r="K158" i="4" s="1"/>
  <c r="O264" i="4"/>
  <c r="O263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N53" i="4" s="1"/>
  <c r="O235" i="4"/>
  <c r="N175" i="4"/>
  <c r="N174" i="4" s="1"/>
  <c r="N262" i="4" s="1"/>
  <c r="N161" i="4"/>
  <c r="N159" i="4" s="1"/>
  <c r="N158" i="4" s="1"/>
  <c r="N480" i="4" s="1"/>
  <c r="N483" i="4" s="1"/>
  <c r="N68" i="4" l="1"/>
  <c r="N67" i="4" s="1"/>
  <c r="N52" i="4"/>
  <c r="Q235" i="4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P175" i="4"/>
  <c r="Q175" i="4"/>
  <c r="O174" i="4"/>
  <c r="O53" i="4" l="1"/>
  <c r="O52" i="4" s="1"/>
  <c r="O482" i="4" s="1"/>
  <c r="O158" i="4"/>
  <c r="O480" i="4" s="1"/>
  <c r="O483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Q482" i="4"/>
  <c r="P52" i="4"/>
  <c r="Q52" i="4"/>
  <c r="P480" i="4"/>
  <c r="Q483" i="4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<sst xmlns="http://schemas.openxmlformats.org/spreadsheetml/2006/main" count="854" uniqueCount="433">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</sst>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8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261" zoomScale="60" zoomScaleNormal="60" workbookViewId="0">
      <selection activeCell="N301" sqref="N301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2"/>
      <c r="E1" s="412"/>
      <c r="F1" s="412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3" t="s">
        <v>432</v>
      </c>
      <c r="H2" s="413"/>
      <c r="I2" s="413"/>
      <c r="J2" s="413"/>
      <c r="K2" s="413"/>
      <c r="L2" s="413"/>
      <c r="M2" s="414"/>
      <c r="N2" s="413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15" t="s">
        <v>0</v>
      </c>
      <c r="B3" s="417" t="s">
        <v>1</v>
      </c>
      <c r="C3" s="417" t="s">
        <v>2</v>
      </c>
      <c r="D3" s="417" t="s">
        <v>3</v>
      </c>
      <c r="E3" s="417" t="s">
        <v>4</v>
      </c>
      <c r="F3" s="417" t="s">
        <v>5</v>
      </c>
      <c r="G3" s="419" t="s">
        <v>6</v>
      </c>
      <c r="H3" s="421" t="s">
        <v>7</v>
      </c>
      <c r="I3" s="422"/>
      <c r="J3" s="422"/>
      <c r="K3" s="423"/>
      <c r="L3" s="424" t="s">
        <v>8</v>
      </c>
      <c r="M3" s="425"/>
      <c r="N3" s="426"/>
      <c r="O3" s="427"/>
      <c r="P3" s="430" t="s">
        <v>9</v>
      </c>
      <c r="Q3" s="432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16"/>
      <c r="B4" s="418"/>
      <c r="C4" s="418"/>
      <c r="D4" s="418"/>
      <c r="E4" s="418"/>
      <c r="F4" s="418"/>
      <c r="G4" s="420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1"/>
      <c r="Q4" s="433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23187000</v>
      </c>
      <c r="M6" s="292">
        <f>+M7+M41</f>
        <v>21021262.199999999</v>
      </c>
      <c r="N6" s="292">
        <f>+N7+N41</f>
        <v>2173755.64</v>
      </c>
      <c r="O6" s="293">
        <f>+O7+O34+O41</f>
        <v>23195017.840000004</v>
      </c>
      <c r="P6" s="361">
        <f>+P7+P34</f>
        <v>200897.97</v>
      </c>
      <c r="Q6" s="38">
        <f>ROUND(O6/L6*100,2)</f>
        <v>100.03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2">
        <f t="shared" ref="K7:K50" si="1">ROUND(I7/H7*100,2)</f>
        <v>0</v>
      </c>
      <c r="L7" s="386">
        <f>+L8+L10+L23+L41+L49</f>
        <v>23187000</v>
      </c>
      <c r="M7" s="294">
        <f>+M8+M10+M23+M41+M49</f>
        <v>21021262.199999999</v>
      </c>
      <c r="N7" s="294">
        <f>+N8+N10+N23+N41+N49</f>
        <v>2173755.64</v>
      </c>
      <c r="O7" s="295">
        <f>+O10+O23+O8</f>
        <v>23195017.840000004</v>
      </c>
      <c r="P7" s="362">
        <f>+P10+P23+P8</f>
        <v>200897.97</v>
      </c>
      <c r="Q7" s="47">
        <f>ROUND(O7/L7*100,2)</f>
        <v>100.03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2">
        <f t="shared" si="1"/>
        <v>0</v>
      </c>
      <c r="L10" s="387">
        <f>+L11+L17</f>
        <v>23183000</v>
      </c>
      <c r="M10" s="260">
        <f>+M11+M17</f>
        <v>21004996.5</v>
      </c>
      <c r="N10" s="260">
        <f>+N11+N17</f>
        <v>2173754.31</v>
      </c>
      <c r="O10" s="296">
        <f>+O11+O17</f>
        <v>23178750.810000002</v>
      </c>
      <c r="P10" s="350">
        <f>+P11+P17</f>
        <v>213165</v>
      </c>
      <c r="Q10" s="53">
        <f t="shared" ref="Q10:Q16" si="5">ROUND(O10/L10*100,2)</f>
        <v>99.98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2">
        <f t="shared" si="1"/>
        <v>0</v>
      </c>
      <c r="L11" s="387">
        <f>+L12+L14+L15+L16</f>
        <v>23116000</v>
      </c>
      <c r="M11" s="260">
        <f>+M12+M14+M15+M16</f>
        <v>20974808.5</v>
      </c>
      <c r="N11" s="260">
        <f>+N12+N14+N15+N16</f>
        <v>2172658.31</v>
      </c>
      <c r="O11" s="296">
        <f>+O12+O14+O15+O16</f>
        <v>23147466.810000002</v>
      </c>
      <c r="P11" s="350">
        <f>+P12+P14</f>
        <v>177449</v>
      </c>
      <c r="Q11" s="53">
        <f t="shared" si="5"/>
        <v>100.14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340000</v>
      </c>
      <c r="I12" s="51">
        <f t="shared" si="6"/>
        <v>0</v>
      </c>
      <c r="J12" s="46">
        <f t="shared" si="3"/>
        <v>340000</v>
      </c>
      <c r="K12" s="352">
        <f t="shared" si="1"/>
        <v>0</v>
      </c>
      <c r="L12" s="387">
        <f t="shared" ref="L12:P12" si="7">+L13</f>
        <v>213000</v>
      </c>
      <c r="M12" s="260">
        <f t="shared" si="7"/>
        <v>29159</v>
      </c>
      <c r="N12" s="260">
        <f t="shared" si="7"/>
        <v>964</v>
      </c>
      <c r="O12" s="296">
        <f t="shared" si="7"/>
        <v>30123</v>
      </c>
      <c r="P12" s="350">
        <f t="shared" si="7"/>
        <v>182877</v>
      </c>
      <c r="Q12" s="53">
        <f t="shared" si="5"/>
        <v>14.14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340000</v>
      </c>
      <c r="I13" s="52"/>
      <c r="J13" s="46">
        <f t="shared" si="3"/>
        <v>340000</v>
      </c>
      <c r="K13" s="352">
        <f t="shared" si="1"/>
        <v>0</v>
      </c>
      <c r="L13" s="389">
        <v>213000</v>
      </c>
      <c r="M13" s="255">
        <v>29159</v>
      </c>
      <c r="N13" s="255">
        <v>964</v>
      </c>
      <c r="O13" s="298">
        <f>+M13+N13</f>
        <v>30123</v>
      </c>
      <c r="P13" s="348">
        <f>L13-O13</f>
        <v>182877</v>
      </c>
      <c r="Q13" s="56">
        <f t="shared" si="5"/>
        <v>14.14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4912</v>
      </c>
      <c r="N14" s="255">
        <v>516</v>
      </c>
      <c r="O14" s="298">
        <f>+M14+N14</f>
        <v>5428</v>
      </c>
      <c r="P14" s="348">
        <f>L14-O14</f>
        <v>-5428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2">
        <f t="shared" si="1"/>
        <v>0</v>
      </c>
      <c r="L15" s="389">
        <v>8459000</v>
      </c>
      <c r="M15" s="255">
        <v>8028624.7000000002</v>
      </c>
      <c r="N15" s="255">
        <v>1035800.8</v>
      </c>
      <c r="O15" s="298">
        <f>+M15+N15</f>
        <v>9064425.5</v>
      </c>
      <c r="P15" s="348">
        <f>L15-O15</f>
        <v>-605425.5</v>
      </c>
      <c r="Q15" s="56">
        <f t="shared" si="5"/>
        <v>107.16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23615000</v>
      </c>
      <c r="I16" s="52"/>
      <c r="J16" s="46">
        <f t="shared" si="3"/>
        <v>23615000</v>
      </c>
      <c r="K16" s="352">
        <f t="shared" si="1"/>
        <v>0</v>
      </c>
      <c r="L16" s="389">
        <v>14444000</v>
      </c>
      <c r="M16" s="255">
        <v>12912112.800000001</v>
      </c>
      <c r="N16" s="255">
        <v>1135377.51</v>
      </c>
      <c r="O16" s="298">
        <f>+M16+N16</f>
        <v>14047490.310000001</v>
      </c>
      <c r="P16" s="348">
        <f>L16-O16</f>
        <v>396509.68999999948</v>
      </c>
      <c r="Q16" s="56">
        <f t="shared" si="5"/>
        <v>97.25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2">
        <f t="shared" si="1"/>
        <v>0</v>
      </c>
      <c r="L17" s="387">
        <f t="shared" ref="L17:P17" si="9">+L18</f>
        <v>67000</v>
      </c>
      <c r="M17" s="260">
        <f t="shared" si="9"/>
        <v>30188</v>
      </c>
      <c r="N17" s="260">
        <f t="shared" si="9"/>
        <v>1096</v>
      </c>
      <c r="O17" s="296">
        <f t="shared" si="9"/>
        <v>31284</v>
      </c>
      <c r="P17" s="350">
        <f t="shared" si="9"/>
        <v>35716</v>
      </c>
      <c r="Q17" s="53">
        <f>ROUND(O17/L17*100,2)</f>
        <v>46.69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2">
        <f t="shared" si="1"/>
        <v>0</v>
      </c>
      <c r="L18" s="387">
        <f t="shared" ref="L18:M18" si="11">+L19+L20+L21+L22</f>
        <v>67000</v>
      </c>
      <c r="M18" s="260">
        <f t="shared" si="11"/>
        <v>30188</v>
      </c>
      <c r="N18" s="260">
        <f t="shared" ref="N18:P18" si="12">+N19+N20+N21+N22</f>
        <v>1096</v>
      </c>
      <c r="O18" s="296">
        <f t="shared" si="12"/>
        <v>31284</v>
      </c>
      <c r="P18" s="350">
        <f t="shared" si="12"/>
        <v>35716</v>
      </c>
      <c r="Q18" s="53">
        <f>ROUND(O18/L18*100,2)</f>
        <v>46.69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2">
        <f t="shared" si="1"/>
        <v>0</v>
      </c>
      <c r="L19" s="388">
        <v>67000</v>
      </c>
      <c r="M19" s="297">
        <v>30181</v>
      </c>
      <c r="N19" s="297">
        <v>1096</v>
      </c>
      <c r="O19" s="298">
        <f>+M19+N19</f>
        <v>31277</v>
      </c>
      <c r="P19" s="348">
        <f>L19-O19</f>
        <v>35723</v>
      </c>
      <c r="Q19" s="56">
        <f>ROUND(O19/L19*100,2)</f>
        <v>46.68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7</v>
      </c>
      <c r="N22" s="297">
        <v>0</v>
      </c>
      <c r="O22" s="298">
        <f>+M22+N22</f>
        <v>7</v>
      </c>
      <c r="P22" s="348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2">
        <f t="shared" si="1"/>
        <v>0</v>
      </c>
      <c r="L23" s="387">
        <f>+L24+L28</f>
        <v>4000</v>
      </c>
      <c r="M23" s="260">
        <f>+M24+M28</f>
        <v>16265.7</v>
      </c>
      <c r="N23" s="260">
        <f>+N24+N28</f>
        <v>1.33</v>
      </c>
      <c r="O23" s="296">
        <f t="shared" ref="O23:P23" si="13">+O24+O28</f>
        <v>16267.03</v>
      </c>
      <c r="P23" s="350">
        <f t="shared" si="13"/>
        <v>-12267.03</v>
      </c>
      <c r="Q23" s="53">
        <f>ROUND(O23/L23*100,2)</f>
        <v>406.68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2">
        <f t="shared" si="1"/>
        <v>0</v>
      </c>
      <c r="L28" s="387">
        <f t="shared" ref="L28:P28" si="18">+L29</f>
        <v>4000</v>
      </c>
      <c r="M28" s="260">
        <f t="shared" si="18"/>
        <v>16265.7</v>
      </c>
      <c r="N28" s="260">
        <f t="shared" si="18"/>
        <v>1.33</v>
      </c>
      <c r="O28" s="296">
        <f t="shared" si="18"/>
        <v>16267.03</v>
      </c>
      <c r="P28" s="350">
        <f t="shared" si="18"/>
        <v>-12267.03</v>
      </c>
      <c r="Q28" s="53">
        <f>ROUND(O28/L28*100,2)</f>
        <v>406.68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2">
        <f t="shared" si="1"/>
        <v>0</v>
      </c>
      <c r="L29" s="387">
        <f>+L30+L33+L31+L32+L34</f>
        <v>4000</v>
      </c>
      <c r="M29" s="260">
        <f>+M30+M33+M31+M32+M34</f>
        <v>16265.7</v>
      </c>
      <c r="N29" s="260">
        <f>+N30+N33+N31+N32+N34</f>
        <v>1.33</v>
      </c>
      <c r="O29" s="296">
        <f>+O30+O33+O31+O32+O34</f>
        <v>16267.03</v>
      </c>
      <c r="P29" s="350">
        <f>+P30+P33+P31+P32</f>
        <v>-12267.03</v>
      </c>
      <c r="Q29" s="53">
        <f>ROUND(O29/L29*100,2)</f>
        <v>406.68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-18</v>
      </c>
      <c r="N31" s="255">
        <v>0</v>
      </c>
      <c r="O31" s="298">
        <f>+M31+N31</f>
        <v>-18</v>
      </c>
      <c r="P31" s="348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2">
        <f t="shared" si="1"/>
        <v>0</v>
      </c>
      <c r="L33" s="389">
        <v>4000</v>
      </c>
      <c r="M33" s="255">
        <v>16283.7</v>
      </c>
      <c r="N33" s="255">
        <v>1.33</v>
      </c>
      <c r="O33" s="298">
        <f>+M33+N33</f>
        <v>16285.03</v>
      </c>
      <c r="P33" s="348">
        <f>L33-O33</f>
        <v>-12285.03</v>
      </c>
      <c r="Q33" s="56">
        <f>ROUND(O33/L33*100,2)</f>
        <v>407.13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14008000</v>
      </c>
      <c r="I46" s="73">
        <f>I12+I15+I18+I26+I31+I33+I41+I49</f>
        <v>0</v>
      </c>
      <c r="J46" s="234">
        <f t="shared" si="3"/>
        <v>14008000</v>
      </c>
      <c r="K46" s="353">
        <f t="shared" si="1"/>
        <v>0</v>
      </c>
      <c r="L46" s="390">
        <f>L12+L15+L18+L26+L31+L33+L41+L49</f>
        <v>8743000</v>
      </c>
      <c r="M46" s="243">
        <f>M12+M15+M18+M26+M31+M33+M41+M49-2</f>
        <v>8104235.4000000004</v>
      </c>
      <c r="N46" s="243">
        <f>N12+N15+N18+N26+N31+N33+N41+N49</f>
        <v>1037862.13</v>
      </c>
      <c r="O46" s="299">
        <f>+M46+N46</f>
        <v>9142097.5300000012</v>
      </c>
      <c r="P46" s="363">
        <f>+P13+P17+P26+P33+P35</f>
        <v>206307.97</v>
      </c>
      <c r="Q46" s="74">
        <f>ROUND(O46/L46*100,2)</f>
        <v>104.56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23615000</v>
      </c>
      <c r="I47" s="73">
        <f>+I14+I27+I16</f>
        <v>0</v>
      </c>
      <c r="J47" s="234">
        <f t="shared" si="3"/>
        <v>23615000</v>
      </c>
      <c r="K47" s="353">
        <f t="shared" si="1"/>
        <v>0</v>
      </c>
      <c r="L47" s="390">
        <f>+L14+L27+L16</f>
        <v>14444000</v>
      </c>
      <c r="M47" s="243">
        <f>+M14+M27+M16</f>
        <v>12917024.800000001</v>
      </c>
      <c r="N47" s="243">
        <f>+N14+N27+N16</f>
        <v>1135893.51</v>
      </c>
      <c r="O47" s="299">
        <f>+M47+N47</f>
        <v>14052918.310000001</v>
      </c>
      <c r="P47" s="363">
        <f>+P14+P27+P30</f>
        <v>-5428</v>
      </c>
      <c r="Q47" s="74">
        <f>ROUND(O47/L47*100,2)</f>
        <v>97.29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4" t="s">
        <v>81</v>
      </c>
      <c r="B52" s="435"/>
      <c r="C52" s="435"/>
      <c r="D52" s="435"/>
      <c r="E52" s="435"/>
      <c r="F52" s="435"/>
      <c r="G52" s="81" t="s">
        <v>82</v>
      </c>
      <c r="H52" s="238">
        <f>+H53+H64+H66</f>
        <v>60308500</v>
      </c>
      <c r="I52" s="239">
        <f>+I53+I64+I66</f>
        <v>60308500</v>
      </c>
      <c r="J52" s="239">
        <f>+J53+J64+J66</f>
        <v>0</v>
      </c>
      <c r="K52" s="355">
        <f t="shared" ref="K52:K96" si="26">ROUND(I52/H52*100,2)</f>
        <v>100</v>
      </c>
      <c r="L52" s="392">
        <f>+L53+L64+L66</f>
        <v>60308500</v>
      </c>
      <c r="M52" s="411">
        <f>+M53+M64+M66</f>
        <v>40118729.5</v>
      </c>
      <c r="N52" s="411">
        <f>+N53+N64+N66</f>
        <v>4005706.64</v>
      </c>
      <c r="O52" s="301">
        <f>+O53+O64+O66</f>
        <v>44124436.140000001</v>
      </c>
      <c r="P52" s="365">
        <f t="shared" ref="P52:P65" si="27">L52-O52</f>
        <v>16184063.859999999</v>
      </c>
      <c r="Q52" s="82">
        <f>ROUND(O52/H52*100,2)</f>
        <v>73.16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60308500</v>
      </c>
      <c r="I53" s="241">
        <f>+I54+I55+I56+I57+I58+I59+I60+I61+I62+I63</f>
        <v>60308500</v>
      </c>
      <c r="J53" s="241">
        <f>+J54+J55+J56+J57+J58+J59+J60+J61+J62+J63</f>
        <v>0</v>
      </c>
      <c r="K53" s="356">
        <f t="shared" si="26"/>
        <v>100</v>
      </c>
      <c r="L53" s="312">
        <f>+L54+L55+L56+L57+L58+L59+L60+L61+L62+L63</f>
        <v>60308500</v>
      </c>
      <c r="M53" s="241">
        <f>+M54+M55+M56+M57+M58+M59+M60+M61+M62+M63</f>
        <v>40508913.5</v>
      </c>
      <c r="N53" s="241">
        <f>+N54+N55+N56+N57+N58+N59+N60+N61+N62+N63</f>
        <v>4005888.64</v>
      </c>
      <c r="O53" s="303">
        <f>+O54+O55+O56+O57+O58+O59+O60+O61+O62+O63</f>
        <v>44514802.140000001</v>
      </c>
      <c r="P53" s="230">
        <f t="shared" si="27"/>
        <v>15793697.859999999</v>
      </c>
      <c r="Q53" s="82">
        <f>ROUND(O53/H53*100,2)</f>
        <v>73.81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2857500</v>
      </c>
      <c r="I54" s="241">
        <f>+I69+I491</f>
        <v>2857500</v>
      </c>
      <c r="J54" s="241">
        <f>+J69+J488</f>
        <v>0</v>
      </c>
      <c r="K54" s="356">
        <f t="shared" si="26"/>
        <v>100</v>
      </c>
      <c r="L54" s="312">
        <f>+L69+L491</f>
        <v>2857500</v>
      </c>
      <c r="M54" s="241">
        <f t="shared" ref="M54:O55" si="28">+M69+M488</f>
        <v>2374307</v>
      </c>
      <c r="N54" s="241">
        <f t="shared" si="28"/>
        <v>226938</v>
      </c>
      <c r="O54" s="303">
        <f t="shared" si="28"/>
        <v>2601245</v>
      </c>
      <c r="P54" s="230">
        <f t="shared" si="27"/>
        <v>256255</v>
      </c>
      <c r="Q54" s="82">
        <f>ROUND(O54/H54*100,2)</f>
        <v>91.03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498000</v>
      </c>
      <c r="I55" s="241">
        <f>+I70+I492</f>
        <v>498000</v>
      </c>
      <c r="J55" s="241">
        <f>+J70+J489</f>
        <v>0</v>
      </c>
      <c r="K55" s="356">
        <f t="shared" si="26"/>
        <v>100</v>
      </c>
      <c r="L55" s="312">
        <f>+L70+L492</f>
        <v>498000</v>
      </c>
      <c r="M55" s="241">
        <f t="shared" si="28"/>
        <v>269664.09999999998</v>
      </c>
      <c r="N55" s="241">
        <f>+N70+N489</f>
        <v>28786.89</v>
      </c>
      <c r="O55" s="303">
        <f t="shared" si="28"/>
        <v>298450.99</v>
      </c>
      <c r="P55" s="230">
        <f t="shared" si="27"/>
        <v>199549.01</v>
      </c>
      <c r="Q55" s="82">
        <f>ROUND(O55/H55*100,2)</f>
        <v>59.93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187000</v>
      </c>
      <c r="J57" s="241">
        <f t="shared" si="29"/>
        <v>0</v>
      </c>
      <c r="K57" s="356">
        <f t="shared" si="26"/>
        <v>100</v>
      </c>
      <c r="L57" s="312">
        <f>+L72</f>
        <v>187000</v>
      </c>
      <c r="M57" s="241">
        <f t="shared" ref="M57" si="32">+M72</f>
        <v>136608</v>
      </c>
      <c r="N57" s="241">
        <f t="shared" si="31"/>
        <v>13500</v>
      </c>
      <c r="O57" s="303">
        <f t="shared" si="31"/>
        <v>150108</v>
      </c>
      <c r="P57" s="230">
        <f t="shared" si="27"/>
        <v>36892</v>
      </c>
      <c r="Q57" s="82">
        <f t="shared" ref="Q57:Q86" si="33">ROUND(O57/H57*100,2)</f>
        <v>80.27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963000</v>
      </c>
      <c r="I58" s="241">
        <f t="shared" si="29"/>
        <v>963000</v>
      </c>
      <c r="J58" s="241">
        <f t="shared" si="29"/>
        <v>0</v>
      </c>
      <c r="K58" s="356">
        <f t="shared" si="26"/>
        <v>100</v>
      </c>
      <c r="L58" s="312">
        <f>+L73</f>
        <v>963000</v>
      </c>
      <c r="M58" s="241">
        <f t="shared" ref="M58" si="34">+M73</f>
        <v>681320.4</v>
      </c>
      <c r="N58" s="241">
        <f t="shared" si="31"/>
        <v>67261.5</v>
      </c>
      <c r="O58" s="303">
        <f t="shared" si="31"/>
        <v>748581.9</v>
      </c>
      <c r="P58" s="230">
        <f t="shared" si="27"/>
        <v>214418.09999999998</v>
      </c>
      <c r="Q58" s="82">
        <f t="shared" si="33"/>
        <v>77.73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47795000</v>
      </c>
      <c r="I61" s="241">
        <f t="shared" si="35"/>
        <v>47795000</v>
      </c>
      <c r="J61" s="241">
        <f t="shared" si="35"/>
        <v>0</v>
      </c>
      <c r="K61" s="356">
        <f t="shared" si="26"/>
        <v>100</v>
      </c>
      <c r="L61" s="312">
        <f>+L82</f>
        <v>47795000</v>
      </c>
      <c r="M61" s="241">
        <f t="shared" ref="M61" si="39">+M82</f>
        <v>31777715</v>
      </c>
      <c r="N61" s="241">
        <f t="shared" si="37"/>
        <v>3493886.85</v>
      </c>
      <c r="O61" s="303">
        <f t="shared" si="37"/>
        <v>35271601.850000001</v>
      </c>
      <c r="P61" s="230">
        <f t="shared" si="27"/>
        <v>12523398.149999999</v>
      </c>
      <c r="Q61" s="82">
        <f t="shared" si="33"/>
        <v>73.8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7863000</v>
      </c>
      <c r="I62" s="241">
        <f>+I90</f>
        <v>7863000</v>
      </c>
      <c r="J62" s="241">
        <f t="shared" ref="J62:J63" si="40">+J90</f>
        <v>0</v>
      </c>
      <c r="K62" s="356">
        <f t="shared" si="26"/>
        <v>100</v>
      </c>
      <c r="L62" s="312">
        <f t="shared" ref="L62:O63" si="41">+L90</f>
        <v>7863000</v>
      </c>
      <c r="M62" s="241">
        <f t="shared" ref="M62" si="42">+M90</f>
        <v>5266844.5</v>
      </c>
      <c r="N62" s="241">
        <f t="shared" si="41"/>
        <v>175515.40000000002</v>
      </c>
      <c r="O62" s="303">
        <f t="shared" si="41"/>
        <v>5442359.9000000004</v>
      </c>
      <c r="P62" s="230">
        <f t="shared" si="27"/>
        <v>2420640.0999999996</v>
      </c>
      <c r="Q62" s="82">
        <f t="shared" si="33"/>
        <v>69.209999999999994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145000</v>
      </c>
      <c r="I63" s="241">
        <f>+I91</f>
        <v>145000</v>
      </c>
      <c r="J63" s="241">
        <f t="shared" si="40"/>
        <v>0</v>
      </c>
      <c r="K63" s="356">
        <f t="shared" si="26"/>
        <v>100</v>
      </c>
      <c r="L63" s="312">
        <f t="shared" si="41"/>
        <v>145000</v>
      </c>
      <c r="M63" s="241">
        <f t="shared" ref="M63" si="43">+M91</f>
        <v>2454.5</v>
      </c>
      <c r="N63" s="241">
        <f t="shared" si="41"/>
        <v>0</v>
      </c>
      <c r="O63" s="303">
        <f t="shared" si="41"/>
        <v>2454.5</v>
      </c>
      <c r="P63" s="230">
        <f t="shared" si="27"/>
        <v>142545.5</v>
      </c>
      <c r="Q63" s="82">
        <f t="shared" si="33"/>
        <v>1.69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6" t="e">
        <f t="shared" si="26"/>
        <v>#DIV/0!</v>
      </c>
      <c r="L64" s="312">
        <f>+L65</f>
        <v>0</v>
      </c>
      <c r="M64" s="241">
        <f t="shared" ref="M64:O64" si="44">+M65</f>
        <v>0</v>
      </c>
      <c r="N64" s="241">
        <f t="shared" si="44"/>
        <v>0</v>
      </c>
      <c r="O64" s="303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0</v>
      </c>
      <c r="I65" s="241">
        <f>+I93+I493</f>
        <v>0</v>
      </c>
      <c r="J65" s="241">
        <f>+J93+J490</f>
        <v>0</v>
      </c>
      <c r="K65" s="356" t="e">
        <f t="shared" si="26"/>
        <v>#DIV/0!</v>
      </c>
      <c r="L65" s="312">
        <f>+L93+L493</f>
        <v>0</v>
      </c>
      <c r="M65" s="241">
        <f>+M93+M490</f>
        <v>0</v>
      </c>
      <c r="N65" s="241">
        <f>+N93+N490</f>
        <v>0</v>
      </c>
      <c r="O65" s="303">
        <f>+O93+O490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-390184</v>
      </c>
      <c r="N66" s="241">
        <f>+N97</f>
        <v>-182</v>
      </c>
      <c r="O66" s="303">
        <f>+O97</f>
        <v>-390366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36">
        <v>5004</v>
      </c>
      <c r="B67" s="437"/>
      <c r="C67" s="437"/>
      <c r="D67" s="437"/>
      <c r="E67" s="437"/>
      <c r="F67" s="437"/>
      <c r="G67" s="86" t="s">
        <v>109</v>
      </c>
      <c r="H67" s="242">
        <f>+H68+H92+H94+H97</f>
        <v>60308500</v>
      </c>
      <c r="I67" s="243">
        <f>+I68+I92+I94+I97</f>
        <v>60308500</v>
      </c>
      <c r="J67" s="243">
        <f>+J68+J92+J94+J97</f>
        <v>0</v>
      </c>
      <c r="K67" s="355">
        <f t="shared" si="26"/>
        <v>100</v>
      </c>
      <c r="L67" s="390">
        <f>+L68+L92+L94+L97</f>
        <v>60308500</v>
      </c>
      <c r="M67" s="243">
        <f>+M68+M92+M94+M97</f>
        <v>40118729.5</v>
      </c>
      <c r="N67" s="243">
        <f>+N68+N92+N94+N97</f>
        <v>4005706.64</v>
      </c>
      <c r="O67" s="299">
        <f>+O68+O92+O94+O97</f>
        <v>44124436.140000001</v>
      </c>
      <c r="P67" s="366">
        <f t="shared" ref="P67:P86" si="45">L67-O67</f>
        <v>16184063.859999999</v>
      </c>
      <c r="Q67" s="82">
        <f t="shared" si="33"/>
        <v>73.16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60308500</v>
      </c>
      <c r="I68" s="245">
        <f>I69+I70+I71+I72+I73+I80+I81+I82+I91+I90</f>
        <v>60308500</v>
      </c>
      <c r="J68" s="245">
        <f>J69+J70+J71+J72+J73+J80+J81+J82+J91+J90</f>
        <v>0</v>
      </c>
      <c r="K68" s="355">
        <f t="shared" si="26"/>
        <v>100</v>
      </c>
      <c r="L68" s="393">
        <f>L69+L70+L71+L72+L73+L80+L81+L82+L91+L90</f>
        <v>60308500</v>
      </c>
      <c r="M68" s="245">
        <f>M69+M70+M71+M72+M73+M80+M81+M82+M91+M90</f>
        <v>40508913.5</v>
      </c>
      <c r="N68" s="245">
        <f>N69+N70+N71+N72+N73+N80+N81+N82+N91+N90</f>
        <v>4005888.64</v>
      </c>
      <c r="O68" s="304">
        <f>O69+O70+O71+O72+O73+O80+O81+O82+O91+O90</f>
        <v>44514802.140000001</v>
      </c>
      <c r="P68" s="366">
        <f t="shared" si="45"/>
        <v>15793697.859999999</v>
      </c>
      <c r="Q68" s="82">
        <f t="shared" si="33"/>
        <v>73.81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2857500</v>
      </c>
      <c r="I69" s="241">
        <f>I100+I176+I265</f>
        <v>2857500</v>
      </c>
      <c r="J69" s="241">
        <f>J100+J176+J265</f>
        <v>0</v>
      </c>
      <c r="K69" s="356">
        <f t="shared" si="26"/>
        <v>100</v>
      </c>
      <c r="L69" s="312">
        <f>L100+L176+L265</f>
        <v>2857500</v>
      </c>
      <c r="M69" s="241">
        <f>M100+M176+M265</f>
        <v>2374307</v>
      </c>
      <c r="N69" s="241">
        <f>N100+N176+N265</f>
        <v>226938</v>
      </c>
      <c r="O69" s="303">
        <f>O100+O176+O265</f>
        <v>2601245</v>
      </c>
      <c r="P69" s="230">
        <f t="shared" si="45"/>
        <v>256255</v>
      </c>
      <c r="Q69" s="82">
        <f t="shared" si="33"/>
        <v>91.03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498000</v>
      </c>
      <c r="I70" s="241">
        <f>I129+I204+I301+I399</f>
        <v>498000</v>
      </c>
      <c r="J70" s="241">
        <f>J129+J204+J301+J399</f>
        <v>0</v>
      </c>
      <c r="K70" s="356">
        <f t="shared" si="26"/>
        <v>100</v>
      </c>
      <c r="L70" s="312">
        <f>L129+L204+L301+L399</f>
        <v>498000</v>
      </c>
      <c r="M70" s="241">
        <f>M129+M204+M301+M399</f>
        <v>269664.09999999998</v>
      </c>
      <c r="N70" s="241">
        <f>N129+N204+N301+N399</f>
        <v>28786.89</v>
      </c>
      <c r="O70" s="303">
        <f>O129+O204+O301+O399</f>
        <v>298450.99</v>
      </c>
      <c r="P70" s="230">
        <f t="shared" si="45"/>
        <v>199549.01</v>
      </c>
      <c r="Q70" s="82">
        <f t="shared" si="33"/>
        <v>59.93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187000</v>
      </c>
      <c r="I72" s="241">
        <f>I234+I402</f>
        <v>187000</v>
      </c>
      <c r="J72" s="241">
        <f>J234+J402</f>
        <v>0</v>
      </c>
      <c r="K72" s="356">
        <f t="shared" si="26"/>
        <v>100</v>
      </c>
      <c r="L72" s="312">
        <f>L234+L402</f>
        <v>187000</v>
      </c>
      <c r="M72" s="241">
        <f>M234+M402</f>
        <v>136608</v>
      </c>
      <c r="N72" s="241">
        <f>N234+N402</f>
        <v>13500</v>
      </c>
      <c r="O72" s="303">
        <f>O234+O402</f>
        <v>150108</v>
      </c>
      <c r="P72" s="230">
        <f t="shared" si="45"/>
        <v>36892</v>
      </c>
      <c r="Q72" s="82">
        <f t="shared" si="33"/>
        <v>80.27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963000</v>
      </c>
      <c r="I73" s="241">
        <f>I236+I339+I405</f>
        <v>963000</v>
      </c>
      <c r="J73" s="241">
        <f>J236+J339+J405</f>
        <v>0</v>
      </c>
      <c r="K73" s="356">
        <f t="shared" si="26"/>
        <v>100</v>
      </c>
      <c r="L73" s="312">
        <f>L236+L339+L405</f>
        <v>963000</v>
      </c>
      <c r="M73" s="241">
        <f>M236+M339+M405</f>
        <v>681320.4</v>
      </c>
      <c r="N73" s="241">
        <f>N236+N339+N405</f>
        <v>67261.5</v>
      </c>
      <c r="O73" s="303">
        <f>O236+O339+O405</f>
        <v>748581.9</v>
      </c>
      <c r="P73" s="230">
        <f t="shared" si="45"/>
        <v>214418.09999999998</v>
      </c>
      <c r="Q73" s="82">
        <f t="shared" si="33"/>
        <v>77.73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963000</v>
      </c>
      <c r="I74" s="241">
        <f>I75+I76+I77+I78+I79</f>
        <v>963000</v>
      </c>
      <c r="J74" s="241">
        <f>J75+J76+J77+J78+J79</f>
        <v>0</v>
      </c>
      <c r="K74" s="356">
        <f t="shared" si="26"/>
        <v>100</v>
      </c>
      <c r="L74" s="312">
        <f>L75+L76+L77+L78+L79</f>
        <v>963000</v>
      </c>
      <c r="M74" s="241">
        <f>M75+M76+M77+M78+M79</f>
        <v>681320.4</v>
      </c>
      <c r="N74" s="241">
        <f>N75+N76+N77+N78+N79</f>
        <v>67261.5</v>
      </c>
      <c r="O74" s="303">
        <f t="shared" ref="O74" si="47">O75+O76+O77+O78+O79</f>
        <v>748581.9</v>
      </c>
      <c r="P74" s="230">
        <f t="shared" si="45"/>
        <v>214418.09999999998</v>
      </c>
      <c r="Q74" s="82">
        <f t="shared" si="33"/>
        <v>77.73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963000</v>
      </c>
      <c r="I76" s="241">
        <f>I341</f>
        <v>963000</v>
      </c>
      <c r="J76" s="241">
        <f>J341</f>
        <v>0</v>
      </c>
      <c r="K76" s="356">
        <f t="shared" si="26"/>
        <v>100</v>
      </c>
      <c r="L76" s="312">
        <f>L341</f>
        <v>963000</v>
      </c>
      <c r="M76" s="241">
        <f>M341</f>
        <v>681320.4</v>
      </c>
      <c r="N76" s="241">
        <f>N341</f>
        <v>67261.5</v>
      </c>
      <c r="O76" s="303">
        <f t="shared" ref="O76" si="49">O341</f>
        <v>748581.9</v>
      </c>
      <c r="P76" s="230">
        <f t="shared" si="45"/>
        <v>214418.09999999998</v>
      </c>
      <c r="Q76" s="82">
        <f t="shared" si="33"/>
        <v>77.73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47795000</v>
      </c>
      <c r="I82" s="241">
        <f>I241+I344+I421</f>
        <v>47795000</v>
      </c>
      <c r="J82" s="241">
        <f>J241+J344+J421</f>
        <v>0</v>
      </c>
      <c r="K82" s="356">
        <f t="shared" si="26"/>
        <v>100</v>
      </c>
      <c r="L82" s="312">
        <f>L241+L344+L421</f>
        <v>47795000</v>
      </c>
      <c r="M82" s="241">
        <f>M241+M344+M421</f>
        <v>31777715</v>
      </c>
      <c r="N82" s="241">
        <f>N241+N344+N421</f>
        <v>3493886.85</v>
      </c>
      <c r="O82" s="303">
        <f>O241+O344+O421</f>
        <v>35271601.850000001</v>
      </c>
      <c r="P82" s="230">
        <f t="shared" si="45"/>
        <v>12523398.149999999</v>
      </c>
      <c r="Q82" s="82">
        <f t="shared" si="33"/>
        <v>73.8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4029000</v>
      </c>
      <c r="I83" s="241">
        <f>I242+I344</f>
        <v>13784000</v>
      </c>
      <c r="J83" s="241">
        <f>J242+J345</f>
        <v>0</v>
      </c>
      <c r="K83" s="356">
        <f t="shared" si="26"/>
        <v>342.12</v>
      </c>
      <c r="L83" s="312">
        <f>L242+L344</f>
        <v>13784000</v>
      </c>
      <c r="M83" s="241">
        <f>M242+M345</f>
        <v>2769352.5</v>
      </c>
      <c r="N83" s="241">
        <f>N242+N345</f>
        <v>264244.65000000002</v>
      </c>
      <c r="O83" s="303">
        <f>O242+O345</f>
        <v>3033596.95</v>
      </c>
      <c r="P83" s="230">
        <f t="shared" si="45"/>
        <v>10750403.050000001</v>
      </c>
      <c r="Q83" s="82">
        <f t="shared" si="33"/>
        <v>75.290000000000006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38436000</v>
      </c>
      <c r="I84" s="241">
        <f>I85+I86</f>
        <v>38436000</v>
      </c>
      <c r="J84" s="241">
        <f>J85+J86</f>
        <v>0</v>
      </c>
      <c r="K84" s="356">
        <f t="shared" si="26"/>
        <v>100</v>
      </c>
      <c r="L84" s="312">
        <f>L85+L86</f>
        <v>38436000</v>
      </c>
      <c r="M84" s="241">
        <f>M85+M86</f>
        <v>24965886.399999999</v>
      </c>
      <c r="N84" s="241">
        <f>N85+N86</f>
        <v>2190999.4</v>
      </c>
      <c r="O84" s="303">
        <f t="shared" ref="O84" si="56">O85+O86</f>
        <v>27156885.799999997</v>
      </c>
      <c r="P84" s="230">
        <f t="shared" si="45"/>
        <v>11279114.200000003</v>
      </c>
      <c r="Q84" s="82">
        <f t="shared" si="33"/>
        <v>70.650000000000006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38410000</v>
      </c>
      <c r="I85" s="241">
        <f>I244+I362+I423</f>
        <v>38410000</v>
      </c>
      <c r="J85" s="241">
        <f>J244+J362+J423</f>
        <v>0</v>
      </c>
      <c r="K85" s="356">
        <f t="shared" si="26"/>
        <v>100</v>
      </c>
      <c r="L85" s="312">
        <f>L244+L362+L423</f>
        <v>38410000</v>
      </c>
      <c r="M85" s="241">
        <f>M244+M362+M423</f>
        <v>24943694.399999999</v>
      </c>
      <c r="N85" s="241">
        <f>N244+N362+N423</f>
        <v>2190554</v>
      </c>
      <c r="O85" s="303">
        <f>O244+O362+O423</f>
        <v>27134248.399999999</v>
      </c>
      <c r="P85" s="230">
        <f t="shared" si="45"/>
        <v>11275751.600000001</v>
      </c>
      <c r="Q85" s="82">
        <f t="shared" si="33"/>
        <v>70.64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6">
        <f t="shared" si="26"/>
        <v>100</v>
      </c>
      <c r="L86" s="312">
        <f>L245</f>
        <v>26000</v>
      </c>
      <c r="M86" s="241">
        <f>M245</f>
        <v>22192</v>
      </c>
      <c r="N86" s="241">
        <f>N245</f>
        <v>445.4</v>
      </c>
      <c r="O86" s="303">
        <f>O245</f>
        <v>22637.4</v>
      </c>
      <c r="P86" s="230">
        <f t="shared" si="45"/>
        <v>3362.5999999999985</v>
      </c>
      <c r="Q86" s="82">
        <f t="shared" si="33"/>
        <v>87.07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4330000</v>
      </c>
      <c r="I87" s="241">
        <f>I366</f>
        <v>4330000</v>
      </c>
      <c r="J87" s="241">
        <f t="shared" ref="J87:O87" si="57">J366</f>
        <v>0</v>
      </c>
      <c r="K87" s="356">
        <f t="shared" si="26"/>
        <v>100</v>
      </c>
      <c r="L87" s="313">
        <f>L366</f>
        <v>4330000</v>
      </c>
      <c r="M87" s="241">
        <f t="shared" ref="M87" si="58">M366</f>
        <v>3284547.8</v>
      </c>
      <c r="N87" s="241">
        <f t="shared" si="57"/>
        <v>980012.8</v>
      </c>
      <c r="O87" s="303">
        <f t="shared" si="57"/>
        <v>4264560.5999999996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1000000</v>
      </c>
      <c r="I89" s="241">
        <f>I449</f>
        <v>1000000</v>
      </c>
      <c r="J89" s="241">
        <f>J449</f>
        <v>0</v>
      </c>
      <c r="K89" s="356">
        <f t="shared" si="26"/>
        <v>100</v>
      </c>
      <c r="L89" s="313">
        <f>L449</f>
        <v>1000000</v>
      </c>
      <c r="M89" s="241">
        <f>M449</f>
        <v>757928.5</v>
      </c>
      <c r="N89" s="241">
        <f>N449</f>
        <v>58630</v>
      </c>
      <c r="O89" s="303">
        <f>O449</f>
        <v>816558.5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7863000</v>
      </c>
      <c r="I90" s="241">
        <f>+I246+I454</f>
        <v>7863000</v>
      </c>
      <c r="J90" s="241">
        <f>+J246+J454</f>
        <v>0</v>
      </c>
      <c r="K90" s="356">
        <f t="shared" si="26"/>
        <v>100</v>
      </c>
      <c r="L90" s="312">
        <f>+L246+L454</f>
        <v>7863000</v>
      </c>
      <c r="M90" s="241">
        <f>+M246+M454</f>
        <v>5266844.5</v>
      </c>
      <c r="N90" s="241">
        <f>+N246+N454</f>
        <v>175515.40000000002</v>
      </c>
      <c r="O90" s="303">
        <f>+O246+O454</f>
        <v>5442359.9000000004</v>
      </c>
      <c r="P90" s="230">
        <f>L90-O90</f>
        <v>2420640.0999999996</v>
      </c>
      <c r="Q90" s="82">
        <f t="shared" ref="Q90:Q121" si="59">ROUND(O90/H90*100,2)</f>
        <v>69.209999999999994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145000</v>
      </c>
      <c r="I91" s="241">
        <f>I147+I374</f>
        <v>145000</v>
      </c>
      <c r="J91" s="241">
        <f>J147+J374</f>
        <v>0</v>
      </c>
      <c r="K91" s="356">
        <f t="shared" si="26"/>
        <v>100</v>
      </c>
      <c r="L91" s="312">
        <f>L147+L374</f>
        <v>145000</v>
      </c>
      <c r="M91" s="241">
        <f>M147+M374</f>
        <v>2454.5</v>
      </c>
      <c r="N91" s="241">
        <f>N147+N374</f>
        <v>0</v>
      </c>
      <c r="O91" s="303">
        <f>O147+O374</f>
        <v>2454.5</v>
      </c>
      <c r="P91" s="230">
        <f>P147+P374</f>
        <v>142545.5</v>
      </c>
      <c r="Q91" s="82">
        <f t="shared" si="59"/>
        <v>1.69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6" t="e">
        <f t="shared" si="26"/>
        <v>#DIV/0!</v>
      </c>
      <c r="L92" s="312">
        <f>L93</f>
        <v>0</v>
      </c>
      <c r="M92" s="241">
        <f t="shared" ref="M92:O92" si="60">M93</f>
        <v>0</v>
      </c>
      <c r="N92" s="241">
        <f t="shared" si="60"/>
        <v>0</v>
      </c>
      <c r="O92" s="303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0</v>
      </c>
      <c r="I93" s="241">
        <f>I251+I377</f>
        <v>0</v>
      </c>
      <c r="J93" s="241">
        <f>J251+J377</f>
        <v>0</v>
      </c>
      <c r="K93" s="356" t="e">
        <f t="shared" si="26"/>
        <v>#DIV/0!</v>
      </c>
      <c r="L93" s="312">
        <f>L251+L377</f>
        <v>0</v>
      </c>
      <c r="M93" s="241">
        <f>M251+M377</f>
        <v>0</v>
      </c>
      <c r="N93" s="241">
        <f>N251+N377</f>
        <v>0</v>
      </c>
      <c r="O93" s="303">
        <f>O251+O377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-390184</v>
      </c>
      <c r="N97" s="247">
        <f>+N258+N388+N474+N153</f>
        <v>-182</v>
      </c>
      <c r="O97" s="305">
        <f>+O258+O388+O474+O153</f>
        <v>-390366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28" t="s">
        <v>136</v>
      </c>
      <c r="B98" s="429"/>
      <c r="C98" s="429"/>
      <c r="D98" s="429"/>
      <c r="E98" s="429"/>
      <c r="F98" s="429"/>
      <c r="G98" s="72" t="s">
        <v>137</v>
      </c>
      <c r="H98" s="244">
        <f>H99+H153</f>
        <v>145000</v>
      </c>
      <c r="I98" s="248">
        <f>I99+I153</f>
        <v>145000</v>
      </c>
      <c r="J98" s="248">
        <f>J99+J153</f>
        <v>0</v>
      </c>
      <c r="K98" s="358">
        <f>ROUND(I98/H98*100,2)</f>
        <v>100</v>
      </c>
      <c r="L98" s="393">
        <f>L99+L153</f>
        <v>145000</v>
      </c>
      <c r="M98" s="245">
        <f>M99+M153</f>
        <v>2454.5</v>
      </c>
      <c r="N98" s="245">
        <f>N99+N153</f>
        <v>0</v>
      </c>
      <c r="O98" s="304">
        <f>O99+O153</f>
        <v>2454.5</v>
      </c>
      <c r="P98" s="366">
        <f>L98-O98</f>
        <v>142545.5</v>
      </c>
      <c r="Q98" s="82">
        <f t="shared" si="59"/>
        <v>1.69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145000</v>
      </c>
      <c r="I99" s="241">
        <f>I100+I129+I147</f>
        <v>145000</v>
      </c>
      <c r="J99" s="241">
        <f>J100+J129+J147</f>
        <v>0</v>
      </c>
      <c r="K99" s="229">
        <f>ROUND(I99/H99*100,2)</f>
        <v>100</v>
      </c>
      <c r="L99" s="312">
        <f>L100+L129+L147</f>
        <v>145000</v>
      </c>
      <c r="M99" s="241">
        <f>M100+M129+M147</f>
        <v>2454.5</v>
      </c>
      <c r="N99" s="241">
        <f>N100+N129+N147</f>
        <v>0</v>
      </c>
      <c r="O99" s="303">
        <f t="shared" ref="O99" si="64">O100+O129+O147</f>
        <v>2454.5</v>
      </c>
      <c r="P99" s="230">
        <f>L99-O99</f>
        <v>142545.5</v>
      </c>
      <c r="Q99" s="82">
        <f t="shared" si="59"/>
        <v>1.69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145000</v>
      </c>
      <c r="I147" s="240">
        <f>+I148+I149</f>
        <v>145000</v>
      </c>
      <c r="J147" s="240">
        <f>+J148+J149</f>
        <v>0</v>
      </c>
      <c r="K147" s="229">
        <f t="shared" si="69"/>
        <v>100</v>
      </c>
      <c r="L147" s="312">
        <f>+L148+L149</f>
        <v>145000</v>
      </c>
      <c r="M147" s="241">
        <f>+M148+M149</f>
        <v>2454.5</v>
      </c>
      <c r="N147" s="241">
        <f>+N148+N149</f>
        <v>0</v>
      </c>
      <c r="O147" s="303">
        <f>+O148+O149</f>
        <v>2454.5</v>
      </c>
      <c r="P147" s="230">
        <f t="shared" si="72"/>
        <v>142545.5</v>
      </c>
      <c r="Q147" s="82">
        <f t="shared" si="74"/>
        <v>1.69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115000</v>
      </c>
      <c r="J148" s="250">
        <f>H148-I148</f>
        <v>0</v>
      </c>
      <c r="K148" s="229">
        <f t="shared" si="69"/>
        <v>100</v>
      </c>
      <c r="L148" s="389">
        <v>115000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115000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30000</v>
      </c>
      <c r="I149" s="249">
        <f>I152</f>
        <v>30000</v>
      </c>
      <c r="J149" s="249">
        <f>J150+J151+J152</f>
        <v>0</v>
      </c>
      <c r="K149" s="229">
        <f t="shared" si="69"/>
        <v>100</v>
      </c>
      <c r="L149" s="389">
        <f>L150+L151+L152</f>
        <v>30000</v>
      </c>
      <c r="M149" s="255">
        <f>M152</f>
        <v>2454.5</v>
      </c>
      <c r="N149" s="255">
        <v>0</v>
      </c>
      <c r="O149" s="308">
        <f>O150+O151+O152</f>
        <v>2454.5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30000</v>
      </c>
      <c r="I152" s="250">
        <v>30000</v>
      </c>
      <c r="J152" s="250">
        <f>H152-I152</f>
        <v>0</v>
      </c>
      <c r="K152" s="229"/>
      <c r="L152" s="389">
        <v>30000</v>
      </c>
      <c r="M152" s="255">
        <v>2454.5</v>
      </c>
      <c r="N152" s="255">
        <v>0</v>
      </c>
      <c r="O152" s="298">
        <f>+M152+N152</f>
        <v>2454.5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145000</v>
      </c>
      <c r="I154" s="244">
        <f>I147</f>
        <v>145000</v>
      </c>
      <c r="J154" s="245">
        <f>J147</f>
        <v>0</v>
      </c>
      <c r="K154" s="355">
        <f t="shared" si="69"/>
        <v>100</v>
      </c>
      <c r="L154" s="393">
        <f>L147</f>
        <v>145000</v>
      </c>
      <c r="M154" s="245">
        <f>M147</f>
        <v>2454.5</v>
      </c>
      <c r="N154" s="245">
        <f>N147</f>
        <v>0</v>
      </c>
      <c r="O154" s="304">
        <f>O147</f>
        <v>2454.5</v>
      </c>
      <c r="P154" s="366">
        <f>L154-O154</f>
        <v>142545.5</v>
      </c>
      <c r="Q154" s="82">
        <f t="shared" si="82"/>
        <v>1.69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32250500</v>
      </c>
      <c r="I158" s="241">
        <f>+I159+I168+I170+I172</f>
        <v>32250500</v>
      </c>
      <c r="J158" s="241">
        <f>+J159+J168+J170+J172</f>
        <v>0</v>
      </c>
      <c r="K158" s="229">
        <f t="shared" si="69"/>
        <v>100</v>
      </c>
      <c r="L158" s="312">
        <f>+L159+L168+L170+L172</f>
        <v>32250500</v>
      </c>
      <c r="M158" s="241">
        <f>+M159+M168+M170+M172</f>
        <v>13620368.6</v>
      </c>
      <c r="N158" s="241">
        <f>+N159+N168+N170+N172</f>
        <v>3033962.0900000003</v>
      </c>
      <c r="O158" s="303">
        <f>+O159+O168+O170+O172</f>
        <v>15301757.840000002</v>
      </c>
      <c r="P158" s="230">
        <f>+P159+P168+P170+P172</f>
        <v>2751657.1599999992</v>
      </c>
      <c r="Q158" s="82">
        <f t="shared" si="82"/>
        <v>47.45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32250500</v>
      </c>
      <c r="I159" s="241">
        <f>+I160+I161+I162+I163+I164+I165+I167+I166</f>
        <v>32250500</v>
      </c>
      <c r="J159" s="241">
        <f>+J160+J161+J162+J163+J164+J166+J167</f>
        <v>0</v>
      </c>
      <c r="K159" s="229">
        <f t="shared" si="69"/>
        <v>100</v>
      </c>
      <c r="L159" s="312">
        <f>+L160+L161+L162+L163+L164+L165+L167+L166</f>
        <v>32250500</v>
      </c>
      <c r="M159" s="241">
        <f>+M160+M161+M162+M163+M164+M167+M166</f>
        <v>13863376.6</v>
      </c>
      <c r="N159" s="241">
        <f>+N160+N161+N162+N163+N164+N165+N167+N166</f>
        <v>3034144.0900000003</v>
      </c>
      <c r="O159" s="303">
        <f>+O160+O161+O162+O163+O164+O166+O167</f>
        <v>15544947.840000002</v>
      </c>
      <c r="P159" s="230">
        <f>+P160+P161+P162+P163+P164+P166+P167</f>
        <v>2750552.1599999992</v>
      </c>
      <c r="Q159" s="82">
        <f t="shared" si="82"/>
        <v>48.2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2857500</v>
      </c>
      <c r="I160" s="241">
        <f>+I176+I265+I100</f>
        <v>2857500</v>
      </c>
      <c r="J160" s="241">
        <f>+J176+J265</f>
        <v>0</v>
      </c>
      <c r="K160" s="229">
        <f t="shared" si="69"/>
        <v>100</v>
      </c>
      <c r="L160" s="312">
        <f>+L176+L265+L100</f>
        <v>2857500</v>
      </c>
      <c r="M160" s="241">
        <f>+M176+M265+M100</f>
        <v>2374307</v>
      </c>
      <c r="N160" s="241">
        <f>+N176+N265+N100</f>
        <v>226938</v>
      </c>
      <c r="O160" s="303">
        <f>+O176+O265</f>
        <v>2601245</v>
      </c>
      <c r="P160" s="230">
        <f>+P176+P265</f>
        <v>256255</v>
      </c>
      <c r="Q160" s="82">
        <f t="shared" si="82"/>
        <v>91.03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478000</v>
      </c>
      <c r="I161" s="241">
        <f>+I204+I301+I129</f>
        <v>478000</v>
      </c>
      <c r="J161" s="241">
        <f>+J204+J301</f>
        <v>0</v>
      </c>
      <c r="K161" s="229">
        <f t="shared" si="69"/>
        <v>100</v>
      </c>
      <c r="L161" s="312">
        <f>+L204+L301+L129</f>
        <v>478000</v>
      </c>
      <c r="M161" s="241">
        <f>+M204+M301</f>
        <v>259969.09999999998</v>
      </c>
      <c r="N161" s="241">
        <f>+N204+N301+N129</f>
        <v>21298.89</v>
      </c>
      <c r="O161" s="303">
        <f>+O204+O301</f>
        <v>281267.99</v>
      </c>
      <c r="P161" s="230">
        <f>+P204+P301</f>
        <v>196732.01</v>
      </c>
      <c r="Q161" s="82">
        <f t="shared" si="82"/>
        <v>58.84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187000</v>
      </c>
      <c r="J163" s="241">
        <f>+J234</f>
        <v>0</v>
      </c>
      <c r="K163" s="229">
        <f t="shared" si="69"/>
        <v>100</v>
      </c>
      <c r="L163" s="312">
        <f>+L234</f>
        <v>187000</v>
      </c>
      <c r="M163" s="241">
        <f>+M234</f>
        <v>136608</v>
      </c>
      <c r="N163" s="241">
        <f>+N234</f>
        <v>13500</v>
      </c>
      <c r="O163" s="303">
        <f t="shared" ref="O163:P163" si="85">+O234</f>
        <v>150108</v>
      </c>
      <c r="P163" s="230">
        <f t="shared" si="85"/>
        <v>36892</v>
      </c>
      <c r="Q163" s="82">
        <f t="shared" si="82"/>
        <v>80.27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963000</v>
      </c>
      <c r="I164" s="241">
        <f>+I236+I339</f>
        <v>963000</v>
      </c>
      <c r="J164" s="241">
        <f>+J236+J339</f>
        <v>0</v>
      </c>
      <c r="K164" s="229">
        <f t="shared" si="69"/>
        <v>100</v>
      </c>
      <c r="L164" s="312">
        <f>+L236+L339</f>
        <v>963000</v>
      </c>
      <c r="M164" s="241">
        <f>+M236+M339</f>
        <v>681320.4</v>
      </c>
      <c r="N164" s="241">
        <f>+N236+N339</f>
        <v>67261.5</v>
      </c>
      <c r="O164" s="303">
        <f>+O236+O339</f>
        <v>748581.9</v>
      </c>
      <c r="P164" s="230">
        <f>+P236+P339</f>
        <v>214418.09999999998</v>
      </c>
      <c r="Q164" s="82">
        <f t="shared" si="82"/>
        <v>77.73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13810000</v>
      </c>
      <c r="I165" s="241">
        <f>+I241+I344</f>
        <v>13810000</v>
      </c>
      <c r="J165" s="241">
        <f>+J237+J340</f>
        <v>0</v>
      </c>
      <c r="K165" s="229"/>
      <c r="L165" s="312">
        <f>+L241+L344</f>
        <v>13810000</v>
      </c>
      <c r="M165" s="241">
        <f>+M241+M344</f>
        <v>10411172.1</v>
      </c>
      <c r="N165" s="241">
        <f t="shared" ref="N165:O165" si="86">+N241+N344</f>
        <v>1352572.85</v>
      </c>
      <c r="O165" s="241">
        <f t="shared" si="86"/>
        <v>11763744.950000001</v>
      </c>
      <c r="P165" s="230"/>
      <c r="Q165" s="82">
        <f t="shared" si="82"/>
        <v>85.18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13810000</v>
      </c>
      <c r="I166" s="240">
        <f>I241+I344</f>
        <v>13810000</v>
      </c>
      <c r="J166" s="241">
        <f>+J241+J344</f>
        <v>0</v>
      </c>
      <c r="K166" s="229">
        <f t="shared" si="69"/>
        <v>100</v>
      </c>
      <c r="L166" s="312">
        <f>L241+L344</f>
        <v>13810000</v>
      </c>
      <c r="M166" s="241">
        <f>M241+M344</f>
        <v>10411172.1</v>
      </c>
      <c r="N166" s="241">
        <f>N241+N344</f>
        <v>1352572.85</v>
      </c>
      <c r="O166" s="303">
        <f>+O241+O344</f>
        <v>11763744.950000001</v>
      </c>
      <c r="P166" s="230">
        <f>+P241+P344</f>
        <v>2046255.0499999993</v>
      </c>
      <c r="Q166" s="82">
        <f t="shared" si="82"/>
        <v>85.18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145000</v>
      </c>
      <c r="I167" s="241">
        <f>+I374+I147</f>
        <v>145000</v>
      </c>
      <c r="J167" s="241">
        <f>+J374</f>
        <v>0</v>
      </c>
      <c r="K167" s="229">
        <f t="shared" si="69"/>
        <v>100</v>
      </c>
      <c r="L167" s="312">
        <f>+L374+L147</f>
        <v>145000</v>
      </c>
      <c r="M167" s="241">
        <f>+M374</f>
        <v>0</v>
      </c>
      <c r="N167" s="241">
        <f>+N374+N147</f>
        <v>0</v>
      </c>
      <c r="O167" s="303">
        <f>+O374</f>
        <v>0</v>
      </c>
      <c r="P167" s="230">
        <f>+P374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2">
        <f>+L169</f>
        <v>0</v>
      </c>
      <c r="M168" s="241">
        <f>+M169</f>
        <v>0</v>
      </c>
      <c r="N168" s="241">
        <f>+N169</f>
        <v>0</v>
      </c>
      <c r="O168" s="303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0</v>
      </c>
      <c r="I169" s="241">
        <f>+I250+I376</f>
        <v>0</v>
      </c>
      <c r="J169" s="241">
        <f>+J250+J376</f>
        <v>0</v>
      </c>
      <c r="K169" s="229" t="e">
        <f t="shared" si="69"/>
        <v>#DIV/0!</v>
      </c>
      <c r="L169" s="312">
        <f>+L250+L376</f>
        <v>0</v>
      </c>
      <c r="M169" s="241">
        <f>+M250+M376</f>
        <v>0</v>
      </c>
      <c r="N169" s="241">
        <f>+N250+N376</f>
        <v>0</v>
      </c>
      <c r="O169" s="303">
        <f>+O250+O376</f>
        <v>0</v>
      </c>
      <c r="P169" s="230">
        <f>+P250+P376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-243008</v>
      </c>
      <c r="N172" s="241">
        <f>N258+N388</f>
        <v>-182</v>
      </c>
      <c r="O172" s="303">
        <f>O258+O388</f>
        <v>-243190</v>
      </c>
      <c r="P172" s="230">
        <f>P258+P388</f>
        <v>1105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28" t="s">
        <v>209</v>
      </c>
      <c r="B174" s="429"/>
      <c r="C174" s="429"/>
      <c r="D174" s="429"/>
      <c r="E174" s="429"/>
      <c r="F174" s="429"/>
      <c r="G174" s="72" t="s">
        <v>210</v>
      </c>
      <c r="H174" s="244">
        <f>H175+H250+H258</f>
        <v>231000</v>
      </c>
      <c r="I174" s="245">
        <f>I175+I250+I258</f>
        <v>231000</v>
      </c>
      <c r="J174" s="245">
        <f>J175+J250+J258</f>
        <v>0</v>
      </c>
      <c r="K174" s="355">
        <f t="shared" si="69"/>
        <v>100</v>
      </c>
      <c r="L174" s="393">
        <f>L175+L250+L258</f>
        <v>231000</v>
      </c>
      <c r="M174" s="245">
        <f>M175+M250+M258</f>
        <v>157695</v>
      </c>
      <c r="N174" s="245">
        <f>N175+N250+N258</f>
        <v>13945.4</v>
      </c>
      <c r="O174" s="304">
        <f t="shared" ref="O174" si="90">O175+O250+O258</f>
        <v>171640.4</v>
      </c>
      <c r="P174" s="366">
        <f>L174-O174</f>
        <v>59359.600000000006</v>
      </c>
      <c r="Q174" s="82">
        <f t="shared" si="82"/>
        <v>74.3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231000</v>
      </c>
      <c r="J175" s="241">
        <f>J176+J204+J234+J236+J241+J246</f>
        <v>0</v>
      </c>
      <c r="K175" s="229">
        <f t="shared" si="69"/>
        <v>100</v>
      </c>
      <c r="L175" s="312">
        <f>L176+L204+L234+L236+L241+L246</f>
        <v>231000</v>
      </c>
      <c r="M175" s="241">
        <f>M176+M204+M234+M236+M241+M246</f>
        <v>158800</v>
      </c>
      <c r="N175" s="241">
        <f>N176+N204+N234+N236+N241+N246</f>
        <v>13945.4</v>
      </c>
      <c r="O175" s="303">
        <f>O176+O204+O234+O236+O241+O246</f>
        <v>172745.4</v>
      </c>
      <c r="P175" s="230">
        <f>L175-O175</f>
        <v>58254.600000000006</v>
      </c>
      <c r="Q175" s="82">
        <f t="shared" si="82"/>
        <v>74.78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18000</v>
      </c>
      <c r="J204" s="241">
        <f>J205+J216+J217+J221+J224+J225+J226+J227+J229</f>
        <v>0</v>
      </c>
      <c r="K204" s="229">
        <f>ROUND(I204/H204*100,2)</f>
        <v>100</v>
      </c>
      <c r="L204" s="312">
        <f>L205+L216+L217+L221+L224+L225+L226+L227+L229</f>
        <v>18000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18000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18000</v>
      </c>
      <c r="J205" s="241">
        <f>SUM(J206:J215)</f>
        <v>0</v>
      </c>
      <c r="K205" s="229">
        <f>ROUND(I205/H205*100,2)</f>
        <v>100</v>
      </c>
      <c r="L205" s="312">
        <f>SUM(L206:L215)</f>
        <v>18000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18000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18000</v>
      </c>
      <c r="J214" s="250">
        <f t="shared" si="101"/>
        <v>0</v>
      </c>
      <c r="K214" s="229">
        <f>ROUND(I214/H214*100,2)</f>
        <v>100</v>
      </c>
      <c r="L214" s="389">
        <v>18000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18000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187000</v>
      </c>
      <c r="J234" s="241">
        <f>J235</f>
        <v>0</v>
      </c>
      <c r="K234" s="229">
        <f>ROUND(I234/H234*100,2)</f>
        <v>100</v>
      </c>
      <c r="L234" s="312">
        <f>L235</f>
        <v>187000</v>
      </c>
      <c r="M234" s="241">
        <f t="shared" ref="M234:O234" si="110">M235</f>
        <v>136608</v>
      </c>
      <c r="N234" s="241">
        <f t="shared" si="110"/>
        <v>13500</v>
      </c>
      <c r="O234" s="303">
        <f t="shared" si="110"/>
        <v>150108</v>
      </c>
      <c r="P234" s="230">
        <f t="shared" si="109"/>
        <v>36892</v>
      </c>
      <c r="Q234" s="82">
        <f t="shared" si="104"/>
        <v>80.27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187000</v>
      </c>
      <c r="J235" s="250">
        <f>H235-I235</f>
        <v>0</v>
      </c>
      <c r="K235" s="229">
        <f>ROUND(I235/H235*100,2)</f>
        <v>100</v>
      </c>
      <c r="L235" s="389">
        <v>187000</v>
      </c>
      <c r="M235" s="255">
        <v>136608</v>
      </c>
      <c r="N235" s="255">
        <v>13500</v>
      </c>
      <c r="O235" s="298">
        <f>+M235+N235</f>
        <v>150108</v>
      </c>
      <c r="P235" s="230">
        <f t="shared" si="109"/>
        <v>36892</v>
      </c>
      <c r="Q235" s="82">
        <f t="shared" si="104"/>
        <v>80.27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2">
        <f>L243</f>
        <v>26000</v>
      </c>
      <c r="M241" s="241">
        <f>M243</f>
        <v>22192</v>
      </c>
      <c r="N241" s="241">
        <f>N243</f>
        <v>445.4</v>
      </c>
      <c r="O241" s="303">
        <f t="shared" ref="O241" si="115">O243</f>
        <v>22637.4</v>
      </c>
      <c r="P241" s="372">
        <f t="shared" si="109"/>
        <v>3362.5999999999985</v>
      </c>
      <c r="Q241" s="115">
        <f t="shared" si="104"/>
        <v>87.07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2">
        <f>L245+L244</f>
        <v>26000</v>
      </c>
      <c r="M243" s="241">
        <f>M245+M244</f>
        <v>22192</v>
      </c>
      <c r="N243" s="241">
        <f>N245+N244</f>
        <v>445.4</v>
      </c>
      <c r="O243" s="303">
        <f t="shared" ref="O243" si="116">O245+O244</f>
        <v>22637.4</v>
      </c>
      <c r="P243" s="230">
        <f t="shared" si="109"/>
        <v>3362.5999999999985</v>
      </c>
      <c r="Q243" s="82">
        <f t="shared" si="104"/>
        <v>87.07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89">
        <v>26000</v>
      </c>
      <c r="M245" s="255">
        <v>22192</v>
      </c>
      <c r="N245" s="255">
        <v>445.4</v>
      </c>
      <c r="O245" s="298">
        <f>+M245+N245</f>
        <v>22637.4</v>
      </c>
      <c r="P245" s="347">
        <f t="shared" si="109"/>
        <v>3362.5999999999985</v>
      </c>
      <c r="Q245" s="82">
        <f t="shared" si="104"/>
        <v>87.07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-1105</v>
      </c>
      <c r="N258" s="257">
        <v>0</v>
      </c>
      <c r="O258" s="307">
        <f t="shared" si="123"/>
        <v>-1105</v>
      </c>
      <c r="P258" s="369">
        <f t="shared" si="121"/>
        <v>1105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231000</v>
      </c>
      <c r="J262" s="245">
        <f>H262-I262</f>
        <v>0</v>
      </c>
      <c r="K262" s="355">
        <f t="shared" si="124"/>
        <v>100</v>
      </c>
      <c r="L262" s="393">
        <f>L174-L261</f>
        <v>231000</v>
      </c>
      <c r="M262" s="245">
        <f>M174-M261</f>
        <v>157695</v>
      </c>
      <c r="N262" s="245">
        <f>N174-N261</f>
        <v>13945.4</v>
      </c>
      <c r="O262" s="304">
        <f t="shared" ref="O262" si="127">O174-O261</f>
        <v>171640.4</v>
      </c>
      <c r="P262" s="366">
        <f>L262-O262</f>
        <v>59359.600000000006</v>
      </c>
      <c r="Q262" s="82">
        <f t="shared" si="104"/>
        <v>74.3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28" t="s">
        <v>270</v>
      </c>
      <c r="B263" s="429"/>
      <c r="C263" s="429"/>
      <c r="D263" s="429"/>
      <c r="E263" s="429"/>
      <c r="F263" s="429"/>
      <c r="G263" s="72" t="s">
        <v>271</v>
      </c>
      <c r="H263" s="244">
        <f>H264+H376+H384+H388</f>
        <v>18064500</v>
      </c>
      <c r="I263" s="245">
        <f>I264+I376+I384+I388</f>
        <v>18064500</v>
      </c>
      <c r="J263" s="245">
        <f>J264+J376+J384+J388</f>
        <v>0</v>
      </c>
      <c r="K263" s="355">
        <f t="shared" si="124"/>
        <v>100</v>
      </c>
      <c r="L263" s="393">
        <f>L264+L376+L384+L388</f>
        <v>18064500</v>
      </c>
      <c r="M263" s="245">
        <f>M264+M376+M384+M388</f>
        <v>13462673.6</v>
      </c>
      <c r="N263" s="245">
        <f>N264+N376+N384+N388</f>
        <v>1667443.8400000003</v>
      </c>
      <c r="O263" s="304">
        <f>O264+O376+O384+O388</f>
        <v>15130117.440000001</v>
      </c>
      <c r="P263" s="366">
        <f>L263-O263</f>
        <v>2934382.5599999987</v>
      </c>
      <c r="Q263" s="82">
        <f t="shared" si="104"/>
        <v>83.76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18064500</v>
      </c>
      <c r="I264" s="241">
        <f>I265+I301+I336+I339+I344+I374</f>
        <v>18064500</v>
      </c>
      <c r="J264" s="241">
        <f>J265+J301+J336+J339+J344+J374</f>
        <v>0</v>
      </c>
      <c r="K264" s="229">
        <f t="shared" si="124"/>
        <v>100</v>
      </c>
      <c r="L264" s="312">
        <f>L265+L301+L336+L339+L344+L374</f>
        <v>18064500</v>
      </c>
      <c r="M264" s="241">
        <f>M265+M301+M336+M339+M344+M374</f>
        <v>13704576.6</v>
      </c>
      <c r="N264" s="241">
        <f>N265+N301+N336+N339+N344+N374</f>
        <v>1667625.8400000003</v>
      </c>
      <c r="O264" s="303">
        <f>O265+O301+O336+O339+O344+O374</f>
        <v>15372202.440000001</v>
      </c>
      <c r="P264" s="350">
        <f>L264-O264</f>
        <v>2692297.5599999987</v>
      </c>
      <c r="Q264" s="82">
        <f t="shared" si="104"/>
        <v>85.1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2857500</v>
      </c>
      <c r="I265" s="241">
        <f>I266+I285+I294+I292</f>
        <v>2857500</v>
      </c>
      <c r="J265" s="241">
        <f>J266+J285+J294+J292</f>
        <v>0</v>
      </c>
      <c r="K265" s="229">
        <f t="shared" si="124"/>
        <v>100</v>
      </c>
      <c r="L265" s="312">
        <f>L266+L285+L294+L292</f>
        <v>2857500</v>
      </c>
      <c r="M265" s="241">
        <f>M266+M285+M294+M292</f>
        <v>2374307</v>
      </c>
      <c r="N265" s="241">
        <f>N266+N285+N294+N292</f>
        <v>226938</v>
      </c>
      <c r="O265" s="303">
        <f>O266+O285+O294+O292</f>
        <v>2601245</v>
      </c>
      <c r="P265" s="373">
        <f>P266+P285+P294+P292</f>
        <v>256255</v>
      </c>
      <c r="Q265" s="82">
        <f t="shared" si="104"/>
        <v>91.03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2745300</v>
      </c>
      <c r="I266" s="241">
        <f>SUM(I267:I284)</f>
        <v>2745300</v>
      </c>
      <c r="J266" s="241">
        <f>SUM(J267:J284)</f>
        <v>0</v>
      </c>
      <c r="K266" s="229">
        <f t="shared" si="124"/>
        <v>100</v>
      </c>
      <c r="L266" s="312">
        <f>SUM(L267:L284)</f>
        <v>2745300</v>
      </c>
      <c r="M266" s="241">
        <f>SUM(M267:M284)</f>
        <v>2274626</v>
      </c>
      <c r="N266" s="241">
        <f>SUM(N267:N284)</f>
        <v>222194</v>
      </c>
      <c r="O266" s="303">
        <f>SUM(O267:O284)</f>
        <v>2496820</v>
      </c>
      <c r="P266" s="350">
        <f>L266-O266</f>
        <v>248480</v>
      </c>
      <c r="Q266" s="82">
        <f t="shared" si="104"/>
        <v>90.95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2212000</v>
      </c>
      <c r="I267" s="250">
        <v>2212000</v>
      </c>
      <c r="J267" s="250">
        <f>H267-I267</f>
        <v>0</v>
      </c>
      <c r="K267" s="229">
        <f t="shared" si="124"/>
        <v>100</v>
      </c>
      <c r="L267" s="389">
        <v>2212000</v>
      </c>
      <c r="M267" s="255">
        <v>1825947</v>
      </c>
      <c r="N267" s="255">
        <v>175499</v>
      </c>
      <c r="O267" s="298">
        <f t="shared" ref="O267:O284" si="128">+M267+N267</f>
        <v>2001446</v>
      </c>
      <c r="P267" s="348">
        <f>L267-O267</f>
        <v>210554</v>
      </c>
      <c r="Q267" s="82">
        <f t="shared" si="104"/>
        <v>90.48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5"/>
      <c r="M268" s="306"/>
      <c r="N268" s="306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277000</v>
      </c>
      <c r="I269" s="250">
        <v>277000</v>
      </c>
      <c r="J269" s="250">
        <f t="shared" ref="J269:J284" si="129">H269-I269</f>
        <v>0</v>
      </c>
      <c r="K269" s="229">
        <f t="shared" si="124"/>
        <v>100</v>
      </c>
      <c r="L269" s="389">
        <v>277000</v>
      </c>
      <c r="M269" s="255">
        <v>233240</v>
      </c>
      <c r="N269" s="255">
        <v>24406</v>
      </c>
      <c r="O269" s="298">
        <f t="shared" si="128"/>
        <v>257646</v>
      </c>
      <c r="P269" s="348">
        <f t="shared" ref="P269:P300" si="130">L269-O269</f>
        <v>19354</v>
      </c>
      <c r="Q269" s="82">
        <f t="shared" si="104"/>
        <v>93.01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131000</v>
      </c>
      <c r="I279" s="250">
        <v>131000</v>
      </c>
      <c r="J279" s="250">
        <f t="shared" si="129"/>
        <v>0</v>
      </c>
      <c r="K279" s="229">
        <f t="shared" si="124"/>
        <v>100</v>
      </c>
      <c r="L279" s="389">
        <v>131000</v>
      </c>
      <c r="M279" s="255">
        <v>110926</v>
      </c>
      <c r="N279" s="255">
        <v>11284</v>
      </c>
      <c r="O279" s="298">
        <f t="shared" si="128"/>
        <v>122210</v>
      </c>
      <c r="P279" s="374">
        <f t="shared" si="130"/>
        <v>8790</v>
      </c>
      <c r="Q279" s="115">
        <f t="shared" si="104"/>
        <v>93.29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300</v>
      </c>
      <c r="I280" s="250">
        <v>300</v>
      </c>
      <c r="J280" s="250">
        <f t="shared" si="129"/>
        <v>0</v>
      </c>
      <c r="K280" s="229">
        <f t="shared" si="124"/>
        <v>100</v>
      </c>
      <c r="L280" s="389">
        <v>300</v>
      </c>
      <c r="M280" s="255">
        <v>40</v>
      </c>
      <c r="N280" s="255">
        <v>120</v>
      </c>
      <c r="O280" s="298">
        <f t="shared" si="128"/>
        <v>160</v>
      </c>
      <c r="P280" s="348">
        <f t="shared" si="130"/>
        <v>140</v>
      </c>
      <c r="Q280" s="82">
        <f t="shared" si="104"/>
        <v>53.33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125000</v>
      </c>
      <c r="I283" s="250">
        <v>125000</v>
      </c>
      <c r="J283" s="250">
        <f t="shared" si="129"/>
        <v>0</v>
      </c>
      <c r="K283" s="229">
        <f t="shared" si="124"/>
        <v>100</v>
      </c>
      <c r="L283" s="389">
        <v>125000</v>
      </c>
      <c r="M283" s="255">
        <v>104473</v>
      </c>
      <c r="N283" s="255">
        <v>10885</v>
      </c>
      <c r="O283" s="298">
        <f t="shared" si="128"/>
        <v>115358</v>
      </c>
      <c r="P283" s="348">
        <f t="shared" si="130"/>
        <v>9642</v>
      </c>
      <c r="Q283" s="82">
        <f t="shared" si="131"/>
        <v>92.29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52200</v>
      </c>
      <c r="J285" s="241">
        <f>J289+J290+J286</f>
        <v>0</v>
      </c>
      <c r="K285" s="229">
        <f t="shared" si="124"/>
        <v>100</v>
      </c>
      <c r="L285" s="312">
        <f>L289+L290+L286</f>
        <v>52200</v>
      </c>
      <c r="M285" s="241">
        <f>M289+M290+M286</f>
        <v>51000</v>
      </c>
      <c r="N285" s="241">
        <f>N289+N290+N286</f>
        <v>0</v>
      </c>
      <c r="O285" s="303">
        <f t="shared" ref="O285" si="132">O289+O290+O286</f>
        <v>51000</v>
      </c>
      <c r="P285" s="348">
        <f t="shared" si="130"/>
        <v>1200</v>
      </c>
      <c r="Q285" s="82">
        <f t="shared" si="131"/>
        <v>97.7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52200</v>
      </c>
      <c r="J290" s="250">
        <f t="shared" si="133"/>
        <v>0</v>
      </c>
      <c r="K290" s="229">
        <f t="shared" si="124"/>
        <v>100</v>
      </c>
      <c r="L290" s="389">
        <v>52200</v>
      </c>
      <c r="M290" s="255">
        <v>51000</v>
      </c>
      <c r="N290" s="255">
        <v>0</v>
      </c>
      <c r="O290" s="298">
        <f t="shared" si="134"/>
        <v>51000</v>
      </c>
      <c r="P290" s="348">
        <f t="shared" si="130"/>
        <v>1200</v>
      </c>
      <c r="Q290" s="82">
        <f t="shared" si="131"/>
        <v>97.7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60000</v>
      </c>
      <c r="I294" s="241">
        <f>SUM(I295+I296+I297+I298+I299+I300)</f>
        <v>60000</v>
      </c>
      <c r="J294" s="241">
        <f>SUM(J295+J296+J297+J298+J299+J300)</f>
        <v>0</v>
      </c>
      <c r="K294" s="229">
        <f t="shared" si="124"/>
        <v>100</v>
      </c>
      <c r="L294" s="312">
        <f>SUM(L295+L296+L297+L298+L299+L300)</f>
        <v>60000</v>
      </c>
      <c r="M294" s="241">
        <f>SUM(M295+M296+M297+M298+M299+M300)</f>
        <v>48681</v>
      </c>
      <c r="N294" s="241">
        <f>SUM(N295+N296+N297+N298+N299+N300)</f>
        <v>4744</v>
      </c>
      <c r="O294" s="303">
        <f>SUM(O295+O296+O297+O298+O299+O300)</f>
        <v>53425</v>
      </c>
      <c r="P294" s="350">
        <f t="shared" si="130"/>
        <v>6575</v>
      </c>
      <c r="Q294" s="82">
        <f t="shared" si="131"/>
        <v>89.04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60000</v>
      </c>
      <c r="I300" s="255">
        <v>60000</v>
      </c>
      <c r="J300" s="255">
        <f t="shared" si="136"/>
        <v>0</v>
      </c>
      <c r="K300" s="356">
        <f t="shared" si="124"/>
        <v>100</v>
      </c>
      <c r="L300" s="389">
        <v>60000</v>
      </c>
      <c r="M300" s="255">
        <v>48681</v>
      </c>
      <c r="N300" s="255">
        <v>4744</v>
      </c>
      <c r="O300" s="298">
        <f t="shared" si="137"/>
        <v>53425</v>
      </c>
      <c r="P300" s="375">
        <f t="shared" si="130"/>
        <v>6575</v>
      </c>
      <c r="Q300" s="115">
        <f t="shared" si="131"/>
        <v>89.04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460000</v>
      </c>
      <c r="I301" s="241">
        <f>I302+I313+I314+I318+I321+I322+I323+I324+I325+I326+I328+I329</f>
        <v>460000</v>
      </c>
      <c r="J301" s="241">
        <f>J302+J313+J314+J318+J321+J322+J323+J324+J325+J326+J328+J329</f>
        <v>0</v>
      </c>
      <c r="K301" s="229">
        <f t="shared" si="124"/>
        <v>100</v>
      </c>
      <c r="L301" s="312">
        <f>L302+L313+L314+L318+L321+L322+L323+L324+L325+L326+L328+L329</f>
        <v>460000</v>
      </c>
      <c r="M301" s="241">
        <f>M302+M313+M314+M318+M321+M322+M323+M324+M325+M326+M328+M329</f>
        <v>259969.09999999998</v>
      </c>
      <c r="N301" s="241">
        <f>N302+N313+N314+N318+N321+N322+N323+N324+N325+N326+N328+N329</f>
        <v>21298.89</v>
      </c>
      <c r="O301" s="303">
        <f t="shared" ref="O301" si="138">O302+O313+O314+O318+O321+O322+O323+O324+O325+O326+O328+O329</f>
        <v>281267.99</v>
      </c>
      <c r="P301" s="350">
        <f t="shared" ref="P301:P332" si="139">L301-O301</f>
        <v>178732.01</v>
      </c>
      <c r="Q301" s="82">
        <f t="shared" si="131"/>
        <v>61.15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400800</v>
      </c>
      <c r="I302" s="241">
        <f>SUM(I303:I312)</f>
        <v>400800</v>
      </c>
      <c r="J302" s="241">
        <f>SUM(J303:J312)</f>
        <v>0</v>
      </c>
      <c r="K302" s="229">
        <f t="shared" si="124"/>
        <v>100</v>
      </c>
      <c r="L302" s="312">
        <f>SUM(L303:L312)</f>
        <v>400800</v>
      </c>
      <c r="M302" s="241">
        <f>SUM(M303:M312)</f>
        <v>229714.09999999998</v>
      </c>
      <c r="N302" s="241">
        <f>SUM(N303:N312)</f>
        <v>16661.29</v>
      </c>
      <c r="O302" s="303">
        <f t="shared" ref="O302" si="140">SUM(O303:O312)</f>
        <v>246375.39</v>
      </c>
      <c r="P302" s="350">
        <f t="shared" si="139"/>
        <v>154424.60999999999</v>
      </c>
      <c r="Q302" s="82">
        <f t="shared" si="131"/>
        <v>61.47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35000</v>
      </c>
      <c r="I303" s="255">
        <v>35000</v>
      </c>
      <c r="J303" s="255">
        <f t="shared" ref="J303:J312" si="141">H303-I303</f>
        <v>0</v>
      </c>
      <c r="K303" s="356">
        <f t="shared" si="124"/>
        <v>100</v>
      </c>
      <c r="L303" s="389">
        <v>35000</v>
      </c>
      <c r="M303" s="255">
        <v>19999</v>
      </c>
      <c r="N303" s="255">
        <v>0</v>
      </c>
      <c r="O303" s="298">
        <f t="shared" ref="O303:O313" si="142">+M303+N303</f>
        <v>19999</v>
      </c>
      <c r="P303" s="375">
        <f t="shared" si="139"/>
        <v>15001</v>
      </c>
      <c r="Q303" s="115">
        <f t="shared" si="131"/>
        <v>57.14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2000</v>
      </c>
      <c r="J304" s="250">
        <f t="shared" si="141"/>
        <v>0</v>
      </c>
      <c r="K304" s="229">
        <f t="shared" si="124"/>
        <v>100</v>
      </c>
      <c r="L304" s="389">
        <v>2000</v>
      </c>
      <c r="M304" s="255">
        <v>1000</v>
      </c>
      <c r="N304" s="255">
        <v>0</v>
      </c>
      <c r="O304" s="298">
        <f t="shared" si="142"/>
        <v>1000</v>
      </c>
      <c r="P304" s="375">
        <f t="shared" si="139"/>
        <v>1000</v>
      </c>
      <c r="Q304" s="115">
        <f t="shared" si="131"/>
        <v>50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220000</v>
      </c>
      <c r="I305" s="250">
        <v>220000</v>
      </c>
      <c r="J305" s="250">
        <f t="shared" si="141"/>
        <v>0</v>
      </c>
      <c r="K305" s="229">
        <f t="shared" si="124"/>
        <v>100</v>
      </c>
      <c r="L305" s="389">
        <v>220000</v>
      </c>
      <c r="M305" s="255">
        <v>125371</v>
      </c>
      <c r="N305" s="255">
        <v>3943.45</v>
      </c>
      <c r="O305" s="298">
        <f t="shared" si="142"/>
        <v>129314.45</v>
      </c>
      <c r="P305" s="375">
        <f t="shared" si="139"/>
        <v>90685.55</v>
      </c>
      <c r="Q305" s="115">
        <f t="shared" si="131"/>
        <v>58.78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6100</v>
      </c>
      <c r="I306" s="250">
        <v>6100</v>
      </c>
      <c r="J306" s="250">
        <f t="shared" si="141"/>
        <v>0</v>
      </c>
      <c r="K306" s="229">
        <f t="shared" si="124"/>
        <v>100</v>
      </c>
      <c r="L306" s="389">
        <v>6100</v>
      </c>
      <c r="M306" s="255">
        <v>3619.4</v>
      </c>
      <c r="N306" s="255">
        <v>392.83</v>
      </c>
      <c r="O306" s="298">
        <f t="shared" si="142"/>
        <v>4012.23</v>
      </c>
      <c r="P306" s="375">
        <f t="shared" si="139"/>
        <v>2087.77</v>
      </c>
      <c r="Q306" s="115">
        <f t="shared" si="131"/>
        <v>65.77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5000</v>
      </c>
      <c r="I307" s="250">
        <v>5000</v>
      </c>
      <c r="J307" s="250">
        <f t="shared" si="141"/>
        <v>0</v>
      </c>
      <c r="K307" s="229">
        <f t="shared" si="124"/>
        <v>100</v>
      </c>
      <c r="L307" s="389">
        <v>5000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5000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10000</v>
      </c>
      <c r="I308" s="255">
        <v>10000</v>
      </c>
      <c r="J308" s="255">
        <f t="shared" si="141"/>
        <v>0</v>
      </c>
      <c r="K308" s="356">
        <f t="shared" si="124"/>
        <v>100</v>
      </c>
      <c r="L308" s="389">
        <v>10000</v>
      </c>
      <c r="M308" s="255">
        <v>4096</v>
      </c>
      <c r="N308" s="255">
        <v>0</v>
      </c>
      <c r="O308" s="298">
        <f t="shared" si="142"/>
        <v>4096</v>
      </c>
      <c r="P308" s="375">
        <f t="shared" si="139"/>
        <v>5904</v>
      </c>
      <c r="Q308" s="115">
        <f t="shared" si="131"/>
        <v>40.96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19000</v>
      </c>
      <c r="J310" s="255">
        <f t="shared" si="141"/>
        <v>0</v>
      </c>
      <c r="K310" s="356">
        <f t="shared" si="124"/>
        <v>100</v>
      </c>
      <c r="L310" s="389">
        <v>19000</v>
      </c>
      <c r="M310" s="255">
        <v>11797.4</v>
      </c>
      <c r="N310" s="255">
        <v>1699.19</v>
      </c>
      <c r="O310" s="298">
        <f t="shared" si="142"/>
        <v>13496.59</v>
      </c>
      <c r="P310" s="375">
        <f t="shared" si="139"/>
        <v>5503.41</v>
      </c>
      <c r="Q310" s="115">
        <f t="shared" si="131"/>
        <v>71.03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84700</v>
      </c>
      <c r="I311" s="255">
        <v>84700</v>
      </c>
      <c r="J311" s="255">
        <f t="shared" si="141"/>
        <v>0</v>
      </c>
      <c r="K311" s="356">
        <f t="shared" si="124"/>
        <v>100</v>
      </c>
      <c r="L311" s="389">
        <v>84700</v>
      </c>
      <c r="M311" s="255">
        <v>61310</v>
      </c>
      <c r="N311" s="255">
        <v>7247.65</v>
      </c>
      <c r="O311" s="298">
        <f t="shared" si="142"/>
        <v>68557.649999999994</v>
      </c>
      <c r="P311" s="375">
        <f t="shared" si="139"/>
        <v>16142.350000000006</v>
      </c>
      <c r="Q311" s="115">
        <f t="shared" si="131"/>
        <v>80.94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19000</v>
      </c>
      <c r="I312" s="255">
        <v>19000</v>
      </c>
      <c r="J312" s="255">
        <f t="shared" si="141"/>
        <v>0</v>
      </c>
      <c r="K312" s="356">
        <f t="shared" si="124"/>
        <v>100</v>
      </c>
      <c r="L312" s="389">
        <v>19000</v>
      </c>
      <c r="M312" s="255">
        <v>2521.3000000000002</v>
      </c>
      <c r="N312" s="255">
        <v>3378.17</v>
      </c>
      <c r="O312" s="298">
        <f t="shared" si="142"/>
        <v>5899.47</v>
      </c>
      <c r="P312" s="375">
        <f t="shared" si="139"/>
        <v>13100.529999999999</v>
      </c>
      <c r="Q312" s="115">
        <f t="shared" si="131"/>
        <v>31.05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3000</v>
      </c>
      <c r="I314" s="241">
        <f>I315+I316+I317</f>
        <v>3000</v>
      </c>
      <c r="J314" s="241">
        <f>J315+J316+J317</f>
        <v>0</v>
      </c>
      <c r="K314" s="229">
        <f t="shared" si="124"/>
        <v>100</v>
      </c>
      <c r="L314" s="312">
        <f>L315+L316+L317</f>
        <v>3000</v>
      </c>
      <c r="M314" s="241">
        <f>M315+M316+M317</f>
        <v>0</v>
      </c>
      <c r="N314" s="241">
        <f>N315+N316+N317</f>
        <v>0</v>
      </c>
      <c r="O314" s="303">
        <f>O315+O316+O317</f>
        <v>0</v>
      </c>
      <c r="P314" s="350">
        <f t="shared" si="139"/>
        <v>3000</v>
      </c>
      <c r="Q314" s="82">
        <f t="shared" si="131"/>
        <v>0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>
        <v>3000</v>
      </c>
      <c r="I317" s="250">
        <v>3000</v>
      </c>
      <c r="J317" s="250">
        <f>H317-I317</f>
        <v>0</v>
      </c>
      <c r="K317" s="229">
        <f t="shared" si="124"/>
        <v>100</v>
      </c>
      <c r="L317" s="389">
        <v>3000</v>
      </c>
      <c r="M317" s="255"/>
      <c r="N317" s="255"/>
      <c r="O317" s="298">
        <f>+M317+N317</f>
        <v>0</v>
      </c>
      <c r="P317" s="348">
        <f t="shared" si="139"/>
        <v>3000</v>
      </c>
      <c r="Q317" s="82">
        <f t="shared" si="131"/>
        <v>0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8000</v>
      </c>
      <c r="J318" s="241">
        <f>J319+J320</f>
        <v>0</v>
      </c>
      <c r="K318" s="229">
        <f t="shared" si="124"/>
        <v>100</v>
      </c>
      <c r="L318" s="312">
        <f>L319+L320</f>
        <v>8000</v>
      </c>
      <c r="M318" s="241">
        <f>M319+M320</f>
        <v>4053</v>
      </c>
      <c r="N318" s="241">
        <f>N319+N320</f>
        <v>230.5</v>
      </c>
      <c r="O318" s="303">
        <f>O319+O320</f>
        <v>4283.5</v>
      </c>
      <c r="P318" s="350">
        <f t="shared" si="139"/>
        <v>3716.5</v>
      </c>
      <c r="Q318" s="82">
        <f t="shared" si="131"/>
        <v>53.54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8000</v>
      </c>
      <c r="J319" s="250">
        <f t="shared" ref="J319:J325" si="143">H319-I319</f>
        <v>0</v>
      </c>
      <c r="K319" s="229">
        <f t="shared" si="124"/>
        <v>100</v>
      </c>
      <c r="L319" s="389">
        <v>8000</v>
      </c>
      <c r="M319" s="255">
        <v>4053</v>
      </c>
      <c r="N319" s="255">
        <v>230.5</v>
      </c>
      <c r="O319" s="298">
        <f t="shared" ref="O319:O325" si="144">+M319+N319</f>
        <v>4283.5</v>
      </c>
      <c r="P319" s="348">
        <f t="shared" si="139"/>
        <v>3716.5</v>
      </c>
      <c r="Q319" s="82">
        <f t="shared" si="131"/>
        <v>53.54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89">
        <v>1000</v>
      </c>
      <c r="M321" s="255">
        <v>0</v>
      </c>
      <c r="N321" s="255">
        <v>0</v>
      </c>
      <c r="O321" s="298">
        <f t="shared" si="144"/>
        <v>0</v>
      </c>
      <c r="P321" s="348">
        <f t="shared" si="139"/>
        <v>1000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47200</v>
      </c>
      <c r="I329" s="241">
        <f>+I330+I331+I332+I333+I334+I335</f>
        <v>47200</v>
      </c>
      <c r="J329" s="241">
        <f>+J330+J331+J332+J333+J334+J335</f>
        <v>0</v>
      </c>
      <c r="K329" s="229">
        <f t="shared" si="145"/>
        <v>100</v>
      </c>
      <c r="L329" s="312">
        <f>+L330+L331+L332+L333+L334+L335</f>
        <v>47200</v>
      </c>
      <c r="M329" s="241">
        <f>+M330+M331+M332+M333+M334+M335</f>
        <v>26202</v>
      </c>
      <c r="N329" s="241">
        <f>+N330+N331+N332+N333+N334+N335</f>
        <v>4407.1000000000004</v>
      </c>
      <c r="O329" s="303">
        <f t="shared" ref="O329" si="147">+O330+O331+O332+O333+O334+O335</f>
        <v>30609.100000000002</v>
      </c>
      <c r="P329" s="350">
        <f t="shared" si="139"/>
        <v>16590.899999999998</v>
      </c>
      <c r="Q329" s="82">
        <f t="shared" si="131"/>
        <v>64.849999999999994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7000</v>
      </c>
      <c r="I332" s="250">
        <v>7000</v>
      </c>
      <c r="J332" s="250">
        <f t="shared" si="148"/>
        <v>0</v>
      </c>
      <c r="K332" s="229">
        <f t="shared" si="145"/>
        <v>100</v>
      </c>
      <c r="L332" s="389">
        <v>7000</v>
      </c>
      <c r="M332" s="255">
        <v>4819</v>
      </c>
      <c r="N332" s="255">
        <v>535.9</v>
      </c>
      <c r="O332" s="298">
        <f t="shared" si="149"/>
        <v>5354.9</v>
      </c>
      <c r="P332" s="348">
        <f t="shared" si="139"/>
        <v>1645.1000000000004</v>
      </c>
      <c r="Q332" s="82">
        <f t="shared" si="131"/>
        <v>76.5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27200</v>
      </c>
      <c r="I333" s="250">
        <v>27200</v>
      </c>
      <c r="J333" s="250">
        <f t="shared" si="148"/>
        <v>0</v>
      </c>
      <c r="K333" s="229">
        <f t="shared" si="145"/>
        <v>100</v>
      </c>
      <c r="L333" s="389">
        <v>27200</v>
      </c>
      <c r="M333" s="255">
        <v>19294</v>
      </c>
      <c r="N333" s="255">
        <v>1792</v>
      </c>
      <c r="O333" s="298">
        <f t="shared" si="149"/>
        <v>21086</v>
      </c>
      <c r="P333" s="348">
        <f t="shared" ref="P333" si="150">L333-O333</f>
        <v>6114</v>
      </c>
      <c r="Q333" s="82">
        <f t="shared" si="131"/>
        <v>77.52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13000</v>
      </c>
      <c r="J335" s="250">
        <f t="shared" si="148"/>
        <v>0</v>
      </c>
      <c r="K335" s="229">
        <f t="shared" si="145"/>
        <v>100</v>
      </c>
      <c r="L335" s="389">
        <v>13000</v>
      </c>
      <c r="M335" s="255">
        <v>2089</v>
      </c>
      <c r="N335" s="255">
        <v>2079.1999999999998</v>
      </c>
      <c r="O335" s="298">
        <f t="shared" si="149"/>
        <v>4168.2</v>
      </c>
      <c r="P335" s="348">
        <f t="shared" ref="P335:P346" si="151">L335-O335</f>
        <v>8831.7999999999993</v>
      </c>
      <c r="Q335" s="82">
        <f t="shared" si="131"/>
        <v>32.06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963000</v>
      </c>
      <c r="I339" s="241">
        <f>I340</f>
        <v>963000</v>
      </c>
      <c r="J339" s="241">
        <f>J340</f>
        <v>0</v>
      </c>
      <c r="K339" s="229">
        <f t="shared" si="145"/>
        <v>100</v>
      </c>
      <c r="L339" s="312">
        <f>L340</f>
        <v>963000</v>
      </c>
      <c r="M339" s="241">
        <f t="shared" ref="M339:O339" si="155">M340</f>
        <v>681320.4</v>
      </c>
      <c r="N339" s="241">
        <f t="shared" si="155"/>
        <v>67261.5</v>
      </c>
      <c r="O339" s="303">
        <f t="shared" si="155"/>
        <v>748581.9</v>
      </c>
      <c r="P339" s="350">
        <f t="shared" si="151"/>
        <v>214418.09999999998</v>
      </c>
      <c r="Q339" s="82">
        <f t="shared" si="131"/>
        <v>77.73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963000</v>
      </c>
      <c r="I340" s="241">
        <f>I341+I342+I343</f>
        <v>963000</v>
      </c>
      <c r="J340" s="241">
        <f>J341+J342+J343</f>
        <v>0</v>
      </c>
      <c r="K340" s="229">
        <f t="shared" si="145"/>
        <v>100</v>
      </c>
      <c r="L340" s="312">
        <f>L341+L342+L343</f>
        <v>963000</v>
      </c>
      <c r="M340" s="241">
        <f>M341+M342+M343</f>
        <v>681320.4</v>
      </c>
      <c r="N340" s="241">
        <f>N341+N342+N343</f>
        <v>67261.5</v>
      </c>
      <c r="O340" s="303">
        <f t="shared" ref="O340" si="156">O341+O342+O343</f>
        <v>748581.9</v>
      </c>
      <c r="P340" s="350">
        <f t="shared" si="151"/>
        <v>214418.09999999998</v>
      </c>
      <c r="Q340" s="82">
        <f t="shared" si="131"/>
        <v>77.73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963000</v>
      </c>
      <c r="I341" s="250">
        <v>963000</v>
      </c>
      <c r="J341" s="250">
        <f>H341-I341</f>
        <v>0</v>
      </c>
      <c r="K341" s="229">
        <f t="shared" si="145"/>
        <v>100</v>
      </c>
      <c r="L341" s="389">
        <v>963000</v>
      </c>
      <c r="M341" s="255">
        <v>681320.4</v>
      </c>
      <c r="N341" s="255">
        <v>67261.5</v>
      </c>
      <c r="O341" s="298">
        <f>+M341+N341</f>
        <v>748581.9</v>
      </c>
      <c r="P341" s="348">
        <f t="shared" si="151"/>
        <v>214418.09999999998</v>
      </c>
      <c r="Q341" s="82">
        <f t="shared" si="131"/>
        <v>77.73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13784000</v>
      </c>
      <c r="I344" s="240">
        <f>I345+I362+I366+I371</f>
        <v>13784000</v>
      </c>
      <c r="J344" s="241">
        <f>H344-I344</f>
        <v>0</v>
      </c>
      <c r="K344" s="229">
        <f t="shared" si="145"/>
        <v>100</v>
      </c>
      <c r="L344" s="312">
        <f>L345+L362+L366+L371</f>
        <v>13784000</v>
      </c>
      <c r="M344" s="241">
        <f>M345+M362+M366+M371</f>
        <v>10388980.1</v>
      </c>
      <c r="N344" s="241">
        <f>N345+N362+N366+N371</f>
        <v>1352127.4500000002</v>
      </c>
      <c r="O344" s="303">
        <f>O345+O362+O366+O371</f>
        <v>11741107.550000001</v>
      </c>
      <c r="P344" s="376">
        <f t="shared" si="151"/>
        <v>2042892.4499999993</v>
      </c>
      <c r="Q344" s="82">
        <f t="shared" si="131"/>
        <v>85.18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4029000</v>
      </c>
      <c r="I345" s="240">
        <f>I346+I355+I356</f>
        <v>4029000</v>
      </c>
      <c r="J345" s="241">
        <f>H345-I345</f>
        <v>0</v>
      </c>
      <c r="K345" s="229">
        <f t="shared" si="145"/>
        <v>100</v>
      </c>
      <c r="L345" s="312">
        <f>L346+L355+L356</f>
        <v>4029000</v>
      </c>
      <c r="M345" s="241">
        <f>+M346+M355+M357+M356</f>
        <v>2769352.3</v>
      </c>
      <c r="N345" s="241">
        <f>+N346+N355+N357+N356</f>
        <v>264244.65000000002</v>
      </c>
      <c r="O345" s="303">
        <f>+O346+O355+O357+O356</f>
        <v>3033596.95</v>
      </c>
      <c r="P345" s="350">
        <f t="shared" si="151"/>
        <v>995403.04999999981</v>
      </c>
      <c r="Q345" s="82">
        <f t="shared" ref="Q345:Q363" si="157">ROUND(O345/H345*100,2)</f>
        <v>75.290000000000006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4029000</v>
      </c>
      <c r="I346" s="255">
        <f>+I347+I348+I349+I350+I351+I352+I353+I354</f>
        <v>4029000</v>
      </c>
      <c r="J346" s="250">
        <f>J347</f>
        <v>0</v>
      </c>
      <c r="K346" s="229">
        <f t="shared" si="145"/>
        <v>100</v>
      </c>
      <c r="L346" s="397">
        <f>+L347+L348+L349+L350+L351+L352+L353+L354</f>
        <v>4029000</v>
      </c>
      <c r="M346" s="255">
        <f>(M347+M348+M354)</f>
        <v>2666315.5</v>
      </c>
      <c r="N346" s="255">
        <f>N347+N354</f>
        <v>297820.45</v>
      </c>
      <c r="O346" s="320">
        <f>+O347+O348+O349+O350+O351+O352+O353+O354</f>
        <v>2964135.95</v>
      </c>
      <c r="P346" s="348">
        <f t="shared" si="151"/>
        <v>1064864.0499999998</v>
      </c>
      <c r="Q346" s="82">
        <f t="shared" si="157"/>
        <v>73.569999999999993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4029000</v>
      </c>
      <c r="I347" s="250">
        <v>4029000</v>
      </c>
      <c r="J347" s="250">
        <f>H347-I347</f>
        <v>0</v>
      </c>
      <c r="K347" s="229">
        <f t="shared" si="145"/>
        <v>100</v>
      </c>
      <c r="L347" s="389">
        <v>4029000</v>
      </c>
      <c r="M347" s="255">
        <v>2643291</v>
      </c>
      <c r="N347" s="255">
        <v>295470.45</v>
      </c>
      <c r="O347" s="298">
        <f t="shared" ref="O347:O356" si="158">+M347+N347</f>
        <v>2938761.45</v>
      </c>
      <c r="P347" s="348"/>
      <c r="Q347" s="82">
        <f t="shared" si="157"/>
        <v>72.94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2420.6999999999998</v>
      </c>
      <c r="N348" s="255">
        <v>0</v>
      </c>
      <c r="O348" s="298">
        <f t="shared" si="158"/>
        <v>2420.6999999999998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55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55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55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55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55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20603.8</v>
      </c>
      <c r="N354" s="255">
        <v>2350</v>
      </c>
      <c r="O354" s="298">
        <f>+M354+N354</f>
        <v>22953.8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44534.8</v>
      </c>
      <c r="N355" s="255">
        <v>7952.2</v>
      </c>
      <c r="O355" s="298">
        <f t="shared" si="158"/>
        <v>52487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58502</v>
      </c>
      <c r="N356" s="255">
        <v>-41528</v>
      </c>
      <c r="O356" s="298">
        <f t="shared" si="158"/>
        <v>16974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41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255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255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255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255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5425000</v>
      </c>
      <c r="I362" s="240">
        <f>I363+I365</f>
        <v>5425000</v>
      </c>
      <c r="J362" s="240">
        <f>H362-I362</f>
        <v>0</v>
      </c>
      <c r="K362" s="229">
        <f t="shared" si="145"/>
        <v>100</v>
      </c>
      <c r="L362" s="313">
        <f>L363+L365</f>
        <v>5425000</v>
      </c>
      <c r="M362" s="241">
        <f>+M363+M364+M365</f>
        <v>4335080</v>
      </c>
      <c r="N362" s="241">
        <f>+N363+N365+N364</f>
        <v>107870</v>
      </c>
      <c r="O362" s="303">
        <f>+O363+O364+O365</f>
        <v>4442950</v>
      </c>
      <c r="P362" s="348">
        <f t="shared" si="159"/>
        <v>982050</v>
      </c>
      <c r="Q362" s="82">
        <f t="shared" si="157"/>
        <v>81.900000000000006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140291</v>
      </c>
      <c r="N364" s="255">
        <v>12000</v>
      </c>
      <c r="O364" s="298">
        <f t="shared" si="160"/>
        <v>152291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5425000</v>
      </c>
      <c r="I365" s="255">
        <v>5425000</v>
      </c>
      <c r="J365" s="255">
        <f t="shared" si="161"/>
        <v>0</v>
      </c>
      <c r="K365" s="356">
        <f t="shared" si="145"/>
        <v>100</v>
      </c>
      <c r="L365" s="389">
        <v>5425000</v>
      </c>
      <c r="M365" s="255">
        <v>4194789</v>
      </c>
      <c r="N365" s="255">
        <v>95870</v>
      </c>
      <c r="O365" s="298">
        <f t="shared" si="160"/>
        <v>4290659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4330000</v>
      </c>
      <c r="I366" s="240">
        <v>4330000</v>
      </c>
      <c r="J366" s="241">
        <f>H366-I366</f>
        <v>0</v>
      </c>
      <c r="K366" s="356">
        <f t="shared" si="145"/>
        <v>100</v>
      </c>
      <c r="L366" s="312">
        <v>4330000</v>
      </c>
      <c r="M366" s="241">
        <f>M367+M368+M370+M369</f>
        <v>3284547.8</v>
      </c>
      <c r="N366" s="241">
        <f>N367+N368+N370+N369</f>
        <v>980012.8</v>
      </c>
      <c r="O366" s="296">
        <f>+M366+N366</f>
        <v>4264560.5999999996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55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613861.80000000005</v>
      </c>
      <c r="N368" s="255">
        <v>0</v>
      </c>
      <c r="O368" s="298">
        <f>+M368+N368</f>
        <v>613861.80000000005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1848296</v>
      </c>
      <c r="N370" s="255">
        <v>980012.8</v>
      </c>
      <c r="O370" s="298">
        <f t="shared" ref="O370" si="163">+M370+N370</f>
        <v>2828308.8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0</v>
      </c>
      <c r="I374" s="254">
        <f>I375</f>
        <v>0</v>
      </c>
      <c r="J374" s="254">
        <f>+J375</f>
        <v>0</v>
      </c>
      <c r="K374" s="229" t="e">
        <f t="shared" si="145"/>
        <v>#DIV/0!</v>
      </c>
      <c r="L374" s="312">
        <f>L375</f>
        <v>0</v>
      </c>
      <c r="M374" s="241">
        <f>M375</f>
        <v>0</v>
      </c>
      <c r="N374" s="241">
        <f>N375</f>
        <v>0</v>
      </c>
      <c r="O374" s="296">
        <f t="shared" si="160"/>
        <v>0</v>
      </c>
      <c r="P374" s="348">
        <f>L374-O374</f>
        <v>0</v>
      </c>
      <c r="Q374" s="82" t="e">
        <f t="shared" ref="Q374:Q405" si="164">ROUND(O374/H374*100,2)</f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0</v>
      </c>
      <c r="I375" s="250">
        <v>0</v>
      </c>
      <c r="J375" s="250">
        <f>H375-I375</f>
        <v>0</v>
      </c>
      <c r="K375" s="229" t="e">
        <f t="shared" si="145"/>
        <v>#DIV/0!</v>
      </c>
      <c r="L375" s="389">
        <v>0</v>
      </c>
      <c r="M375" s="255">
        <v>0</v>
      </c>
      <c r="N375" s="255">
        <v>0</v>
      </c>
      <c r="O375" s="298">
        <f t="shared" si="160"/>
        <v>0</v>
      </c>
      <c r="P375" s="348">
        <f>L375-O375</f>
        <v>0</v>
      </c>
      <c r="Q375" s="82" t="e">
        <f t="shared" si="164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0</v>
      </c>
      <c r="I376" s="241">
        <f>I377</f>
        <v>0</v>
      </c>
      <c r="J376" s="241">
        <f>J377</f>
        <v>0</v>
      </c>
      <c r="K376" s="229" t="e">
        <f t="shared" si="145"/>
        <v>#DIV/0!</v>
      </c>
      <c r="L376" s="312">
        <f>L377</f>
        <v>0</v>
      </c>
      <c r="M376" s="241">
        <f>M377</f>
        <v>0</v>
      </c>
      <c r="N376" s="241">
        <f>N377</f>
        <v>0</v>
      </c>
      <c r="O376" s="303">
        <f>O377</f>
        <v>0</v>
      </c>
      <c r="P376" s="348">
        <f>L376-O376</f>
        <v>0</v>
      </c>
      <c r="Q376" s="82" t="e">
        <f t="shared" si="164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0</v>
      </c>
      <c r="I377" s="241">
        <f>I378+I383</f>
        <v>0</v>
      </c>
      <c r="J377" s="241">
        <f>J378+J383</f>
        <v>0</v>
      </c>
      <c r="K377" s="229" t="e">
        <f t="shared" si="145"/>
        <v>#DIV/0!</v>
      </c>
      <c r="L377" s="312">
        <f>L378+L383</f>
        <v>0</v>
      </c>
      <c r="M377" s="241">
        <f>M378+M383</f>
        <v>0</v>
      </c>
      <c r="N377" s="241">
        <f>N378+N383</f>
        <v>0</v>
      </c>
      <c r="O377" s="303">
        <f>O378+O383</f>
        <v>0</v>
      </c>
      <c r="P377" s="230">
        <f>P378+P383</f>
        <v>0</v>
      </c>
      <c r="Q377" s="82" t="e">
        <f t="shared" si="164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2">
        <f>L379+L380+L381+L382</f>
        <v>0</v>
      </c>
      <c r="M378" s="241">
        <f>M379+M380+M381+M382</f>
        <v>0</v>
      </c>
      <c r="N378" s="241">
        <f>N379+N380+N381+N382</f>
        <v>0</v>
      </c>
      <c r="O378" s="303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/>
      <c r="I381" s="255"/>
      <c r="J381" s="250">
        <f>H381-I381</f>
        <v>0</v>
      </c>
      <c r="K381" s="229" t="e">
        <f t="shared" si="145"/>
        <v>#DIV/0!</v>
      </c>
      <c r="L381" s="389"/>
      <c r="M381" s="255"/>
      <c r="N381" s="255"/>
      <c r="O381" s="298">
        <f>+M381+N381</f>
        <v>0</v>
      </c>
      <c r="P381" s="348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89"/>
      <c r="M383" s="255"/>
      <c r="N383" s="255"/>
      <c r="O383" s="298">
        <f>+M383+N383</f>
        <v>0</v>
      </c>
      <c r="P383" s="348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-241903</v>
      </c>
      <c r="N388" s="257">
        <v>-182</v>
      </c>
      <c r="O388" s="307">
        <f>+M388+N388</f>
        <v>-242085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4992000</v>
      </c>
      <c r="I390" s="244">
        <f>I340+I345</f>
        <v>4992000</v>
      </c>
      <c r="J390" s="245">
        <f t="shared" ref="J390:J395" si="167">H390-I390</f>
        <v>0</v>
      </c>
      <c r="K390" s="355">
        <f t="shared" si="145"/>
        <v>100</v>
      </c>
      <c r="L390" s="393">
        <f>L340+L345</f>
        <v>4992000</v>
      </c>
      <c r="M390" s="245">
        <f>M340+M345</f>
        <v>3450672.9</v>
      </c>
      <c r="N390" s="245">
        <f>N340+N345</f>
        <v>331506.15000000002</v>
      </c>
      <c r="O390" s="304">
        <f>O340+O345</f>
        <v>3782178.85</v>
      </c>
      <c r="P390" s="366">
        <f t="shared" ref="P390:P395" si="168">L390-O390</f>
        <v>1209821.1499999999</v>
      </c>
      <c r="Q390" s="82">
        <f t="shared" si="164"/>
        <v>75.760000000000005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5425000</v>
      </c>
      <c r="I391" s="245">
        <f>I392</f>
        <v>5425000</v>
      </c>
      <c r="J391" s="245">
        <f t="shared" si="167"/>
        <v>0</v>
      </c>
      <c r="K391" s="355">
        <f t="shared" si="145"/>
        <v>100</v>
      </c>
      <c r="L391" s="393">
        <f>L392</f>
        <v>5425000</v>
      </c>
      <c r="M391" s="245">
        <f t="shared" ref="M391:O391" si="169">M392</f>
        <v>4335080</v>
      </c>
      <c r="N391" s="245">
        <f t="shared" si="169"/>
        <v>107870</v>
      </c>
      <c r="O391" s="304">
        <f t="shared" si="169"/>
        <v>4442950</v>
      </c>
      <c r="P391" s="366">
        <f t="shared" si="168"/>
        <v>982050</v>
      </c>
      <c r="Q391" s="82">
        <f t="shared" si="164"/>
        <v>81.900000000000006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5425000</v>
      </c>
      <c r="I392" s="245">
        <f>I362</f>
        <v>5425000</v>
      </c>
      <c r="J392" s="245">
        <f t="shared" si="167"/>
        <v>0</v>
      </c>
      <c r="K392" s="355">
        <f t="shared" si="145"/>
        <v>100</v>
      </c>
      <c r="L392" s="393">
        <f>L362</f>
        <v>5425000</v>
      </c>
      <c r="M392" s="245">
        <f>M362</f>
        <v>4335080</v>
      </c>
      <c r="N392" s="245">
        <f>N362</f>
        <v>107870</v>
      </c>
      <c r="O392" s="304">
        <f>O362</f>
        <v>4442950</v>
      </c>
      <c r="P392" s="366">
        <f t="shared" si="168"/>
        <v>982050</v>
      </c>
      <c r="Q392" s="82">
        <f t="shared" si="164"/>
        <v>81.900000000000006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7647500</v>
      </c>
      <c r="I393" s="245">
        <f>I394+I395</f>
        <v>7647500</v>
      </c>
      <c r="J393" s="245">
        <f t="shared" si="167"/>
        <v>0</v>
      </c>
      <c r="K393" s="355">
        <f t="shared" si="145"/>
        <v>100</v>
      </c>
      <c r="L393" s="393">
        <f>L394+L395</f>
        <v>7647500</v>
      </c>
      <c r="M393" s="245">
        <f>M394+M395</f>
        <v>5676920.6999999993</v>
      </c>
      <c r="N393" s="245">
        <f>N394+N395</f>
        <v>1228067.6900000004</v>
      </c>
      <c r="O393" s="304">
        <f t="shared" ref="O393" si="170">O394+O395</f>
        <v>6904988.5900000017</v>
      </c>
      <c r="P393" s="366">
        <f t="shared" si="168"/>
        <v>742511.40999999829</v>
      </c>
      <c r="Q393" s="82">
        <f t="shared" si="164"/>
        <v>90.29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27200</v>
      </c>
      <c r="I394" s="245">
        <f>+I333</f>
        <v>27200</v>
      </c>
      <c r="J394" s="245">
        <f t="shared" si="167"/>
        <v>0</v>
      </c>
      <c r="K394" s="355">
        <f t="shared" si="145"/>
        <v>100</v>
      </c>
      <c r="L394" s="393">
        <f>+L333</f>
        <v>27200</v>
      </c>
      <c r="M394" s="245">
        <f>+M333</f>
        <v>19294</v>
      </c>
      <c r="N394" s="245">
        <f>+N333</f>
        <v>1792</v>
      </c>
      <c r="O394" s="304">
        <f>+O333</f>
        <v>21086</v>
      </c>
      <c r="P394" s="366">
        <f t="shared" si="168"/>
        <v>6114</v>
      </c>
      <c r="Q394" s="82">
        <f t="shared" si="164"/>
        <v>77.52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7620300</v>
      </c>
      <c r="I395" s="245">
        <f>I263-I390-I391-I394</f>
        <v>7620300</v>
      </c>
      <c r="J395" s="245">
        <f t="shared" si="167"/>
        <v>0</v>
      </c>
      <c r="K395" s="355">
        <f t="shared" si="145"/>
        <v>100</v>
      </c>
      <c r="L395" s="393">
        <f>L263-L390-L391-L394</f>
        <v>7620300</v>
      </c>
      <c r="M395" s="245">
        <f>M263-M390-M391-M394</f>
        <v>5657626.6999999993</v>
      </c>
      <c r="N395" s="245">
        <f>N263-N390-N391-N394</f>
        <v>1226275.6900000004</v>
      </c>
      <c r="O395" s="304">
        <f>O263-O390-O391-O394</f>
        <v>6883902.5900000017</v>
      </c>
      <c r="P395" s="366">
        <f t="shared" si="168"/>
        <v>736397.40999999829</v>
      </c>
      <c r="Q395" s="82">
        <f t="shared" si="164"/>
        <v>90.34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27" customHeight="1" x14ac:dyDescent="0.25">
      <c r="A397" s="428" t="s">
        <v>337</v>
      </c>
      <c r="B397" s="429"/>
      <c r="C397" s="429"/>
      <c r="D397" s="429"/>
      <c r="E397" s="429"/>
      <c r="F397" s="429"/>
      <c r="G397" s="72" t="s">
        <v>338</v>
      </c>
      <c r="H397" s="244">
        <f>+H398</f>
        <v>41868000</v>
      </c>
      <c r="I397" s="245">
        <f>+I398</f>
        <v>41868000</v>
      </c>
      <c r="J397" s="245">
        <f>+J398</f>
        <v>0</v>
      </c>
      <c r="K397" s="355">
        <f t="shared" ref="K397:K473" si="171">ROUND(I397/H397*100,2)</f>
        <v>100</v>
      </c>
      <c r="L397" s="393">
        <f>+L398</f>
        <v>41868000</v>
      </c>
      <c r="M397" s="245">
        <f>+M398+M474</f>
        <v>26495906.399999999</v>
      </c>
      <c r="N397" s="245">
        <f>+N398+N474</f>
        <v>2324317.4</v>
      </c>
      <c r="O397" s="304">
        <f>+O398+O474</f>
        <v>28820223.799999997</v>
      </c>
      <c r="P397" s="366">
        <f t="shared" ref="P397:P407" si="172">L397-O397</f>
        <v>13047776.200000003</v>
      </c>
      <c r="Q397" s="82">
        <f t="shared" si="164"/>
        <v>68.84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41868000</v>
      </c>
      <c r="I398" s="241">
        <f>I399+I402+I405+I408+I414+I421+I454</f>
        <v>41868000</v>
      </c>
      <c r="J398" s="241">
        <f>J399+J402+J405+J408+J414+J421+J454</f>
        <v>0</v>
      </c>
      <c r="K398" s="229">
        <f t="shared" si="171"/>
        <v>100</v>
      </c>
      <c r="L398" s="312">
        <f>L399+L402+L405+L408+L414+L421+L454</f>
        <v>41868000</v>
      </c>
      <c r="M398" s="241">
        <f>M399+M402+M405+M408+M414+M421+M454</f>
        <v>26643082.399999999</v>
      </c>
      <c r="N398" s="241">
        <f>N399+N402+N405+N408+N414+N421+N454</f>
        <v>2324317.4</v>
      </c>
      <c r="O398" s="303">
        <f>O399+O402+O405+O408+O414+O421+O454</f>
        <v>28967399.799999997</v>
      </c>
      <c r="P398" s="230">
        <f t="shared" si="172"/>
        <v>12900600.200000003</v>
      </c>
      <c r="Q398" s="82">
        <f t="shared" si="164"/>
        <v>69.19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20000</v>
      </c>
      <c r="I399" s="241">
        <f t="shared" si="173"/>
        <v>20000</v>
      </c>
      <c r="J399" s="241">
        <f t="shared" si="173"/>
        <v>0</v>
      </c>
      <c r="K399" s="229">
        <f t="shared" si="171"/>
        <v>100</v>
      </c>
      <c r="L399" s="312">
        <f t="shared" ref="L399:L400" si="174">L400</f>
        <v>20000</v>
      </c>
      <c r="M399" s="241">
        <f t="shared" ref="M399:O400" si="175">M400</f>
        <v>9695</v>
      </c>
      <c r="N399" s="241">
        <f t="shared" si="175"/>
        <v>7488</v>
      </c>
      <c r="O399" s="303">
        <f t="shared" si="175"/>
        <v>17183</v>
      </c>
      <c r="P399" s="230">
        <f t="shared" si="172"/>
        <v>2817</v>
      </c>
      <c r="Q399" s="82">
        <f t="shared" si="164"/>
        <v>85.92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20000</v>
      </c>
      <c r="I400" s="241">
        <f t="shared" si="173"/>
        <v>20000</v>
      </c>
      <c r="J400" s="241">
        <f t="shared" si="173"/>
        <v>0</v>
      </c>
      <c r="K400" s="229">
        <f t="shared" si="171"/>
        <v>100</v>
      </c>
      <c r="L400" s="312">
        <f t="shared" si="174"/>
        <v>20000</v>
      </c>
      <c r="M400" s="241">
        <f t="shared" si="175"/>
        <v>9695</v>
      </c>
      <c r="N400" s="241">
        <f t="shared" si="175"/>
        <v>7488</v>
      </c>
      <c r="O400" s="303">
        <f t="shared" si="175"/>
        <v>17183</v>
      </c>
      <c r="P400" s="230">
        <f t="shared" si="172"/>
        <v>2817</v>
      </c>
      <c r="Q400" s="82">
        <f t="shared" si="164"/>
        <v>85.92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20000</v>
      </c>
      <c r="I401" s="250">
        <v>20000</v>
      </c>
      <c r="J401" s="250">
        <f>H401-I401</f>
        <v>0</v>
      </c>
      <c r="K401" s="229">
        <f t="shared" si="171"/>
        <v>100</v>
      </c>
      <c r="L401" s="389">
        <v>20000</v>
      </c>
      <c r="M401" s="255">
        <v>9695</v>
      </c>
      <c r="N401" s="255">
        <v>7488</v>
      </c>
      <c r="O401" s="298">
        <f>+M401+N401</f>
        <v>17183</v>
      </c>
      <c r="P401" s="347">
        <f t="shared" si="172"/>
        <v>2817</v>
      </c>
      <c r="Q401" s="82">
        <f t="shared" si="164"/>
        <v>85.92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33985000</v>
      </c>
      <c r="I421" s="241">
        <f>I422+I449</f>
        <v>33985000</v>
      </c>
      <c r="J421" s="241">
        <f>J422</f>
        <v>0</v>
      </c>
      <c r="K421" s="229">
        <f t="shared" si="171"/>
        <v>100</v>
      </c>
      <c r="L421" s="313">
        <f>L422+L449</f>
        <v>33985000</v>
      </c>
      <c r="M421" s="241">
        <f>M422+M449</f>
        <v>21366542.899999999</v>
      </c>
      <c r="N421" s="241">
        <f>N422+N449</f>
        <v>2141314</v>
      </c>
      <c r="O421" s="303">
        <f>O422+O449</f>
        <v>23507856.899999999</v>
      </c>
      <c r="P421" s="349">
        <f t="shared" si="183"/>
        <v>10477143.100000001</v>
      </c>
      <c r="Q421" s="82">
        <f t="shared" si="180"/>
        <v>69.17</v>
      </c>
      <c r="R421" s="39"/>
      <c r="S421" s="40">
        <f>O421-R421</f>
        <v>23507856.899999999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32985000</v>
      </c>
      <c r="I422" s="241">
        <f>+I423</f>
        <v>32985000</v>
      </c>
      <c r="J422" s="241">
        <f>+J423+J449</f>
        <v>0</v>
      </c>
      <c r="K422" s="229">
        <f t="shared" si="171"/>
        <v>100</v>
      </c>
      <c r="L422" s="313">
        <f>+L423</f>
        <v>32985000</v>
      </c>
      <c r="M422" s="241">
        <f t="shared" ref="M422:N422" si="185">+M423</f>
        <v>20608614.399999999</v>
      </c>
      <c r="N422" s="241">
        <f t="shared" si="185"/>
        <v>2082684</v>
      </c>
      <c r="O422" s="303">
        <f t="shared" ref="O422:O461" si="186">+M422+N422</f>
        <v>22691298.399999999</v>
      </c>
      <c r="P422" s="230">
        <f t="shared" si="183"/>
        <v>10293701.600000001</v>
      </c>
      <c r="Q422" s="82">
        <f t="shared" si="180"/>
        <v>68.790000000000006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32985000</v>
      </c>
      <c r="I423" s="241">
        <v>32985000</v>
      </c>
      <c r="J423" s="254">
        <f>H423-I423</f>
        <v>0</v>
      </c>
      <c r="K423" s="229">
        <f t="shared" si="171"/>
        <v>100</v>
      </c>
      <c r="L423" s="313">
        <v>32985000</v>
      </c>
      <c r="M423" s="241">
        <f>+M424+M434+M436+M441+M442+M443+M444+M445+M447+M438+M446</f>
        <v>20608614.399999999</v>
      </c>
      <c r="N423" s="241">
        <f>+N424+N434+N436+N441+N442+N443+N444+N445+N447+N438+N446</f>
        <v>2082684</v>
      </c>
      <c r="O423" s="303">
        <f>+O424+O434+O436+O441+O442+O443+O444+O445+O447+O438+O446</f>
        <v>22691298.399999999</v>
      </c>
      <c r="P423" s="230">
        <f t="shared" si="183"/>
        <v>10293701.600000001</v>
      </c>
      <c r="Q423" s="82">
        <f t="shared" si="180"/>
        <v>68.790000000000006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165</v>
      </c>
      <c r="N424" s="241">
        <f>+N425+N426</f>
        <v>0</v>
      </c>
      <c r="O424" s="303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165</v>
      </c>
      <c r="N425" s="255">
        <v>0</v>
      </c>
      <c r="O425" s="298">
        <f t="shared" si="186"/>
        <v>165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55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55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55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55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55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55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55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55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1060854</v>
      </c>
      <c r="N434" s="241">
        <f>N435</f>
        <v>1946261</v>
      </c>
      <c r="O434" s="296">
        <f t="shared" si="186"/>
        <v>3007115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1060854</v>
      </c>
      <c r="N435" s="255">
        <v>1946261</v>
      </c>
      <c r="O435" s="298">
        <f t="shared" si="186"/>
        <v>3007115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19435269.399999999</v>
      </c>
      <c r="N436" s="241">
        <f>N437</f>
        <v>106466</v>
      </c>
      <c r="O436" s="296">
        <f t="shared" si="186"/>
        <v>19541735.399999999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19435269.399999999</v>
      </c>
      <c r="N437" s="255">
        <v>106466</v>
      </c>
      <c r="O437" s="298">
        <f t="shared" si="186"/>
        <v>19541735.399999999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3156</v>
      </c>
      <c r="N438" s="241">
        <f>+N439+N440+N448</f>
        <v>6789</v>
      </c>
      <c r="O438" s="303">
        <f t="shared" si="186"/>
        <v>9945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3156</v>
      </c>
      <c r="N439" s="255">
        <v>789</v>
      </c>
      <c r="O439" s="298">
        <f t="shared" si="186"/>
        <v>3945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0</v>
      </c>
      <c r="N440" s="255">
        <v>6000</v>
      </c>
      <c r="O440" s="298">
        <f t="shared" si="186"/>
        <v>6000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19100</v>
      </c>
      <c r="N441" s="255">
        <v>17194</v>
      </c>
      <c r="O441" s="298">
        <f t="shared" si="186"/>
        <v>36294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55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3500</v>
      </c>
      <c r="N443" s="255">
        <v>0</v>
      </c>
      <c r="O443" s="298">
        <f t="shared" si="186"/>
        <v>3500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11194</v>
      </c>
      <c r="N444" s="255">
        <v>0</v>
      </c>
      <c r="O444" s="298">
        <f t="shared" si="186"/>
        <v>11194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75376</v>
      </c>
      <c r="N445" s="255">
        <v>5974</v>
      </c>
      <c r="O445" s="298">
        <f t="shared" si="186"/>
        <v>81350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41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1000000</v>
      </c>
      <c r="I449" s="253">
        <v>1000000</v>
      </c>
      <c r="J449" s="254">
        <f>H449-I449</f>
        <v>0</v>
      </c>
      <c r="K449" s="229">
        <f t="shared" si="171"/>
        <v>100</v>
      </c>
      <c r="L449" s="312">
        <v>1000000</v>
      </c>
      <c r="M449" s="241">
        <f>M450+M451+M452+M453</f>
        <v>757928.5</v>
      </c>
      <c r="N449" s="241">
        <f>N450+N451+N452+N453</f>
        <v>58630</v>
      </c>
      <c r="O449" s="296">
        <f t="shared" si="186"/>
        <v>816558.5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5797.5</v>
      </c>
      <c r="N450" s="255">
        <v>0</v>
      </c>
      <c r="O450" s="298">
        <f t="shared" si="186"/>
        <v>5797.5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151589</v>
      </c>
      <c r="N451" s="255">
        <v>0</v>
      </c>
      <c r="O451" s="298">
        <f t="shared" si="186"/>
        <v>151589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21400</v>
      </c>
      <c r="N452" s="255">
        <v>4275</v>
      </c>
      <c r="O452" s="298">
        <f t="shared" si="186"/>
        <v>25675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579142</v>
      </c>
      <c r="N453" s="255">
        <v>54355</v>
      </c>
      <c r="O453" s="298">
        <f t="shared" si="186"/>
        <v>633497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7863000</v>
      </c>
      <c r="I454" s="254">
        <f>I455+I459+I463+I467+I470</f>
        <v>7863000</v>
      </c>
      <c r="J454" s="254">
        <f>+J460+J461+J456</f>
        <v>0</v>
      </c>
      <c r="K454" s="229">
        <f t="shared" si="171"/>
        <v>100</v>
      </c>
      <c r="L454" s="312">
        <f>L455+L459+L463+L467+L471+L472+L473</f>
        <v>7863000</v>
      </c>
      <c r="M454" s="267">
        <f>+M459+M463+M467+M455+M470</f>
        <v>5266844.5</v>
      </c>
      <c r="N454" s="267">
        <f>+N459+N463+N467+N455+N470</f>
        <v>175515.40000000002</v>
      </c>
      <c r="O454" s="303">
        <f>+M454+N454</f>
        <v>5442359.9000000004</v>
      </c>
      <c r="P454" s="372">
        <f>+P460+P461</f>
        <v>2110245</v>
      </c>
      <c r="Q454" s="82">
        <f>ROUND(O454/H454*100,2)</f>
        <v>69.209999999999994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540000</v>
      </c>
      <c r="I455" s="254">
        <f>I456+I457</f>
        <v>540000</v>
      </c>
      <c r="J455" s="254">
        <f>J456</f>
        <v>0</v>
      </c>
      <c r="K455" s="229">
        <f t="shared" si="171"/>
        <v>100</v>
      </c>
      <c r="L455" s="312">
        <f>L456+L457</f>
        <v>540000</v>
      </c>
      <c r="M455" s="241">
        <f>M456+M457+M458</f>
        <v>218018.2</v>
      </c>
      <c r="N455" s="241">
        <f>N456+N457+N458</f>
        <v>11586.7</v>
      </c>
      <c r="O455" s="314">
        <f t="shared" si="186"/>
        <v>229604.90000000002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540000</v>
      </c>
      <c r="I456" s="250">
        <v>540000</v>
      </c>
      <c r="J456" s="250">
        <f>H456-I456</f>
        <v>0</v>
      </c>
      <c r="K456" s="229">
        <f t="shared" si="171"/>
        <v>100</v>
      </c>
      <c r="L456" s="389">
        <v>540000</v>
      </c>
      <c r="M456" s="315">
        <v>218018.2</v>
      </c>
      <c r="N456" s="315">
        <v>11586.7</v>
      </c>
      <c r="O456" s="298">
        <f t="shared" si="186"/>
        <v>229604.90000000002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7323000</v>
      </c>
      <c r="I459" s="253">
        <f>I460+I461</f>
        <v>7323000</v>
      </c>
      <c r="J459" s="254">
        <f>H459-I459</f>
        <v>0</v>
      </c>
      <c r="K459" s="229">
        <f t="shared" si="171"/>
        <v>100</v>
      </c>
      <c r="L459" s="312">
        <f>L460+L461</f>
        <v>7323000</v>
      </c>
      <c r="M459" s="241">
        <f>M460+M461+M462</f>
        <v>5048826.3</v>
      </c>
      <c r="N459" s="241">
        <f>N460+N461+N462</f>
        <v>163928.70000000001</v>
      </c>
      <c r="O459" s="314">
        <f t="shared" si="186"/>
        <v>5212755</v>
      </c>
      <c r="P459" s="230"/>
      <c r="Q459" s="82">
        <f t="shared" ref="Q459:Q485" si="188">ROUND(O459/H459*100,2)</f>
        <v>71.180000000000007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7323000</v>
      </c>
      <c r="I461" s="250">
        <v>7323000</v>
      </c>
      <c r="J461" s="250">
        <f>H461-I461</f>
        <v>0</v>
      </c>
      <c r="K461" s="229">
        <f t="shared" si="171"/>
        <v>100</v>
      </c>
      <c r="L461" s="389">
        <v>7323000</v>
      </c>
      <c r="M461" s="255">
        <v>5048826.3</v>
      </c>
      <c r="N461" s="255">
        <v>163928.70000000001</v>
      </c>
      <c r="O461" s="298">
        <f t="shared" si="186"/>
        <v>5212755</v>
      </c>
      <c r="P461" s="348">
        <f>L461-O461</f>
        <v>2110245</v>
      </c>
      <c r="Q461" s="82">
        <f t="shared" si="188"/>
        <v>71.180000000000007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-147176</v>
      </c>
      <c r="N474" s="257">
        <v>0</v>
      </c>
      <c r="O474" s="319">
        <f>M474+N474</f>
        <v>-147176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41868000</v>
      </c>
      <c r="I476" s="245">
        <v>0</v>
      </c>
      <c r="J476" s="265">
        <f t="shared" ref="J476:J481" si="192">H476-I476</f>
        <v>41868000</v>
      </c>
      <c r="K476" s="355">
        <f t="shared" ref="K476:K505" si="193">ROUND(I476/H476*100,2)</f>
        <v>0</v>
      </c>
      <c r="L476" s="393">
        <v>0</v>
      </c>
      <c r="M476" s="241">
        <f>SUM(M477:M479)</f>
        <v>26495906.399999999</v>
      </c>
      <c r="N476" s="241">
        <f>SUM(N477:N479)</f>
        <v>2324317.4</v>
      </c>
      <c r="O476" s="304">
        <f>SUM(O477:O479)</f>
        <v>28820223.799999997</v>
      </c>
      <c r="P476" s="366">
        <f t="shared" ref="P476:P481" si="194">L476-O476</f>
        <v>-28820223.799999997</v>
      </c>
      <c r="Q476" s="82">
        <f t="shared" si="188"/>
        <v>68.84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20000</v>
      </c>
      <c r="I477" s="245"/>
      <c r="J477" s="265">
        <f t="shared" si="192"/>
        <v>20000</v>
      </c>
      <c r="K477" s="355">
        <f t="shared" si="193"/>
        <v>0</v>
      </c>
      <c r="L477" s="393"/>
      <c r="M477" s="241">
        <f>M399+M405</f>
        <v>9695</v>
      </c>
      <c r="N477" s="241">
        <f>N399+N405</f>
        <v>7488</v>
      </c>
      <c r="O477" s="304">
        <f>O399+O405</f>
        <v>17183</v>
      </c>
      <c r="P477" s="366">
        <f t="shared" si="194"/>
        <v>-17183</v>
      </c>
      <c r="Q477" s="82">
        <f t="shared" si="188"/>
        <v>85.92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33985000</v>
      </c>
      <c r="I478" s="245"/>
      <c r="J478" s="265">
        <f t="shared" si="192"/>
        <v>33985000</v>
      </c>
      <c r="K478" s="355">
        <f t="shared" si="193"/>
        <v>0</v>
      </c>
      <c r="L478" s="393"/>
      <c r="M478" s="241">
        <f>M402+M421</f>
        <v>21366542.899999999</v>
      </c>
      <c r="N478" s="241">
        <f>N402+N421</f>
        <v>2141314</v>
      </c>
      <c r="O478" s="304">
        <f>O402+O421</f>
        <v>23507856.899999999</v>
      </c>
      <c r="P478" s="379">
        <f t="shared" si="194"/>
        <v>-23507856.899999999</v>
      </c>
      <c r="Q478" s="82">
        <f t="shared" si="188"/>
        <v>69.17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7863000</v>
      </c>
      <c r="I479" s="245"/>
      <c r="J479" s="265">
        <f t="shared" si="192"/>
        <v>7863000</v>
      </c>
      <c r="K479" s="355">
        <f t="shared" si="193"/>
        <v>0</v>
      </c>
      <c r="L479" s="393"/>
      <c r="M479" s="241">
        <f>M397-M477-M478</f>
        <v>5119668.5</v>
      </c>
      <c r="N479" s="241">
        <f>N397-N477-N478</f>
        <v>175515.39999999991</v>
      </c>
      <c r="O479" s="304">
        <f>O397-O477-O478</f>
        <v>5295183.8999999985</v>
      </c>
      <c r="P479" s="366">
        <f t="shared" si="194"/>
        <v>-5295183.8999999985</v>
      </c>
      <c r="Q479" s="82">
        <f t="shared" si="188"/>
        <v>67.34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60163500</v>
      </c>
      <c r="I480" s="245">
        <f>SUM(I481:I483)</f>
        <v>20000</v>
      </c>
      <c r="J480" s="265">
        <f t="shared" si="192"/>
        <v>60143500</v>
      </c>
      <c r="K480" s="355">
        <f t="shared" si="193"/>
        <v>0.03</v>
      </c>
      <c r="L480" s="393">
        <f>SUM(L481:L483)</f>
        <v>20000</v>
      </c>
      <c r="M480" s="241">
        <f>+M158+M397+1</f>
        <v>40116276</v>
      </c>
      <c r="N480" s="241">
        <f>+N158+N397</f>
        <v>5358279.49</v>
      </c>
      <c r="O480" s="304">
        <f>+O158+O397+1</f>
        <v>44121982.640000001</v>
      </c>
      <c r="P480" s="366">
        <f t="shared" si="194"/>
        <v>-44101982.640000001</v>
      </c>
      <c r="Q480" s="82">
        <f t="shared" si="188"/>
        <v>73.34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145000</v>
      </c>
      <c r="I481" s="245">
        <f>I400+I405</f>
        <v>20000</v>
      </c>
      <c r="J481" s="265">
        <f t="shared" si="192"/>
        <v>125000</v>
      </c>
      <c r="K481" s="355">
        <f t="shared" si="193"/>
        <v>13.79</v>
      </c>
      <c r="L481" s="393">
        <f>L400+L405</f>
        <v>20000</v>
      </c>
      <c r="M481" s="241">
        <f>+M98</f>
        <v>2454.5</v>
      </c>
      <c r="N481" s="241">
        <f>+N98</f>
        <v>0</v>
      </c>
      <c r="O481" s="304">
        <f>+O98</f>
        <v>2454.5</v>
      </c>
      <c r="P481" s="366">
        <f t="shared" si="194"/>
        <v>17545.5</v>
      </c>
      <c r="Q481" s="82">
        <f t="shared" si="188"/>
        <v>1.69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28" t="s">
        <v>390</v>
      </c>
      <c r="B482" s="429"/>
      <c r="C482" s="429"/>
      <c r="D482" s="429"/>
      <c r="E482" s="429"/>
      <c r="F482" s="429"/>
      <c r="G482" s="72" t="s">
        <v>391</v>
      </c>
      <c r="H482" s="244">
        <f>H6-H52</f>
        <v>-22685500</v>
      </c>
      <c r="I482" s="245"/>
      <c r="J482" s="245"/>
      <c r="K482" s="355"/>
      <c r="L482" s="393"/>
      <c r="M482" s="241">
        <f>M6-M52-1</f>
        <v>-19097468.300000001</v>
      </c>
      <c r="N482" s="241">
        <f>N6-N52</f>
        <v>-1831951</v>
      </c>
      <c r="O482" s="304">
        <f>O6-O52-1</f>
        <v>-20929419.299999997</v>
      </c>
      <c r="P482" s="380"/>
      <c r="Q482" s="82">
        <f t="shared" si="188"/>
        <v>92.26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-46155500</v>
      </c>
      <c r="I483" s="245"/>
      <c r="J483" s="245"/>
      <c r="K483" s="355"/>
      <c r="L483" s="393"/>
      <c r="M483" s="241">
        <f>+M46-M480+1</f>
        <v>-32012039.600000001</v>
      </c>
      <c r="N483" s="241">
        <f t="shared" ref="M483:O484" si="195">+N46-N480</f>
        <v>-4320417.3600000003</v>
      </c>
      <c r="O483" s="304">
        <f>+O46-O480+1</f>
        <v>-34979884.109999999</v>
      </c>
      <c r="P483" s="380"/>
      <c r="Q483" s="82">
        <f t="shared" si="188"/>
        <v>75.790000000000006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23470000</v>
      </c>
      <c r="I484" s="245"/>
      <c r="J484" s="245"/>
      <c r="K484" s="355"/>
      <c r="L484" s="398"/>
      <c r="M484" s="271">
        <f t="shared" si="195"/>
        <v>12914570.300000001</v>
      </c>
      <c r="N484" s="271">
        <f t="shared" si="195"/>
        <v>1135893.51</v>
      </c>
      <c r="O484" s="399">
        <f t="shared" si="195"/>
        <v>14050463.810000001</v>
      </c>
      <c r="P484" s="380"/>
      <c r="Q484" s="82">
        <f t="shared" si="188"/>
        <v>59.87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2022-09-12T07:01:44Z</cp:lastPrinted>
  <dcterms:created xsi:type="dcterms:W3CDTF">2021-10-27T07:13:44Z</dcterms:created>
  <dcterms:modified xsi:type="dcterms:W3CDTF">2022-12-05T08:00:51Z</dcterms:modified>
</cp:coreProperties>
</file>