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candra\Desktop\SITUATII\2025\MAI 2025\"/>
    </mc:Choice>
  </mc:AlternateContent>
  <xr:revisionPtr revIDLastSave="0" documentId="13_ncr:1_{84CC519F-1568-42E5-8AE4-9B684E0C8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TU MARE" sheetId="4" r:id="rId1"/>
    <sheet name="Sheet1" sheetId="1" r:id="rId2"/>
    <sheet name="Sheet2" sheetId="2" r:id="rId3"/>
  </sheets>
  <definedNames>
    <definedName name="_xlnm._FilterDatabase" localSheetId="0" hidden="1">'SATU MARE'!$K$4:$K$850</definedName>
    <definedName name="_xlnm.Print_Area" localSheetId="0">'SATU MARE'!$A$4:$Q$455</definedName>
    <definedName name="_xlnm.Print_Area">#REF!</definedName>
    <definedName name="_xlnm.Print_Titles" localSheetId="0">'SATU MARE'!$6:$7</definedName>
    <definedName name="_xlnm.Print_Titles">#N/A</definedName>
    <definedName name="test">#REF!</definedName>
    <definedName name="Z_397CD15D_2114_4EF5_824A_761F5DAAF476_.wvu.PrintArea" localSheetId="0" hidden="1">'SATU MARE'!$G$10:$O$455</definedName>
    <definedName name="Z_397CD15D_2114_4EF5_824A_761F5DAAF476_.wvu.Rows" localSheetId="0" hidden="1">'SATU MARE'!#REF!,'SATU MARE'!#REF!,'SATU MARE'!#REF!,'SATU MARE'!$116:$116,'SATU MARE'!$118:$119,'SATU MARE'!$122:$124,'SATU MARE'!$126:$128,'SATU MARE'!$142:$142,'SATU MARE'!$148:$149,'SATU MARE'!$153:$154,'SATU MARE'!#REF!,'SATU MARE'!#REF!,'SATU MARE'!$189:$190,'SATU MARE'!$193:$195,'SATU MARE'!$214:$214,'SATU MARE'!$220:$221,'SATU MARE'!$225:$225,'SATU MARE'!#REF!,'SATU MARE'!$230:$230,'SATU MARE'!$233:$233,'SATU MARE'!$245:$245,'SATU MARE'!$247:$247,'SATU MARE'!$252:$252,'SATU MARE'!$258:$258,'SATU MARE'!#REF!,'SATU MARE'!$274:$275,'SATU MARE'!$278:$280,'SATU MARE'!$283:$285,'SATU MARE'!$287:$287,'SATU MARE'!$304:$304,'SATU MARE'!$310:$311,'SATU MARE'!$321:$321,'SATU MARE'!$324:$324,'SATU MARE'!$358:$359,'SATU MARE'!$374:$374,'SATU MARE'!#REF!,'SATU MARE'!$389:$389,'SATU MARE'!$392:$392,'SATU MARE'!$446:$446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1" i="4" l="1"/>
  <c r="H363" i="4"/>
  <c r="H339" i="4"/>
  <c r="H322" i="4"/>
  <c r="I241" i="4"/>
  <c r="N229" i="4" l="1"/>
  <c r="M229" i="4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M241" i="4"/>
  <c r="L241" i="4"/>
  <c r="L240" i="4" s="1"/>
  <c r="M240" i="4"/>
  <c r="J242" i="4"/>
  <c r="J243" i="4"/>
  <c r="I240" i="4"/>
  <c r="H241" i="4"/>
  <c r="J241" i="4" s="1"/>
  <c r="O241" i="4" l="1"/>
  <c r="P243" i="4"/>
  <c r="P242" i="4"/>
  <c r="P241" i="4"/>
  <c r="Q241" i="4"/>
  <c r="P441" i="4"/>
  <c r="H240" i="4"/>
  <c r="Q441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0" i="4" l="1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7" i="4"/>
  <c r="N423" i="4"/>
  <c r="N417" i="4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9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2" i="4"/>
  <c r="M382" i="4" s="1"/>
  <c r="M429" i="4"/>
  <c r="M427" i="4"/>
  <c r="M423" i="4"/>
  <c r="M417" i="4"/>
  <c r="M410" i="4"/>
  <c r="O410" i="4" s="1"/>
  <c r="M407" i="4"/>
  <c r="M404" i="4"/>
  <c r="M401" i="4"/>
  <c r="M398" i="4"/>
  <c r="M395" i="4"/>
  <c r="M392" i="4"/>
  <c r="M391" i="4" s="1"/>
  <c r="M388" i="4"/>
  <c r="M386" i="4"/>
  <c r="M379" i="4"/>
  <c r="M371" i="4"/>
  <c r="M370" i="4" s="1"/>
  <c r="M369" i="4" s="1"/>
  <c r="M363" i="4"/>
  <c r="M362" i="4" s="1"/>
  <c r="M361" i="4" s="1"/>
  <c r="M358" i="4"/>
  <c r="M356" i="4"/>
  <c r="M377" i="4" s="1"/>
  <c r="M376" i="4" s="1"/>
  <c r="M350" i="4"/>
  <c r="M339" i="4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2" i="4"/>
  <c r="L382" i="4" s="1"/>
  <c r="L431" i="4"/>
  <c r="L429" i="4"/>
  <c r="L427" i="4"/>
  <c r="L423" i="4"/>
  <c r="L417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 s="1"/>
  <c r="L350" i="4"/>
  <c r="L339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02" i="4" s="1"/>
  <c r="L77" i="4" s="1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9" i="4"/>
  <c r="I427" i="4"/>
  <c r="I423" i="4"/>
  <c r="I417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9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M355" i="4" l="1"/>
  <c r="N416" i="4"/>
  <c r="I416" i="4"/>
  <c r="N41" i="4"/>
  <c r="M416" i="4"/>
  <c r="L416" i="4"/>
  <c r="N448" i="4"/>
  <c r="N400" i="4"/>
  <c r="N96" i="4"/>
  <c r="N171" i="4"/>
  <c r="M112" i="4"/>
  <c r="I382" i="4"/>
  <c r="N296" i="4"/>
  <c r="M296" i="4"/>
  <c r="I338" i="4"/>
  <c r="I98" i="4" s="1"/>
  <c r="N338" i="4"/>
  <c r="N375" i="4" s="1"/>
  <c r="N139" i="4"/>
  <c r="L41" i="4"/>
  <c r="N385" i="4"/>
  <c r="J44" i="4"/>
  <c r="M448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4" i="4"/>
  <c r="L95" i="4" s="1"/>
  <c r="L74" i="4" s="1"/>
  <c r="M394" i="4"/>
  <c r="M95" i="4" s="1"/>
  <c r="M74" i="4" s="1"/>
  <c r="I206" i="4"/>
  <c r="L338" i="4"/>
  <c r="L337" i="4" s="1"/>
  <c r="M338" i="4"/>
  <c r="M375" i="4" s="1"/>
  <c r="M25" i="4"/>
  <c r="L25" i="4"/>
  <c r="I173" i="4"/>
  <c r="N179" i="4"/>
  <c r="M206" i="4"/>
  <c r="L112" i="4"/>
  <c r="I139" i="4"/>
  <c r="I25" i="4"/>
  <c r="M173" i="4"/>
  <c r="L296" i="4"/>
  <c r="L264" i="4"/>
  <c r="M264" i="4"/>
  <c r="M385" i="4"/>
  <c r="N175" i="4"/>
  <c r="N174" i="4" s="1"/>
  <c r="N112" i="4"/>
  <c r="M400" i="4"/>
  <c r="I264" i="4"/>
  <c r="M179" i="4"/>
  <c r="N394" i="4"/>
  <c r="N95" i="4" s="1"/>
  <c r="N74" i="4" s="1"/>
  <c r="N170" i="4"/>
  <c r="I400" i="4"/>
  <c r="L448" i="4"/>
  <c r="M102" i="4"/>
  <c r="M77" i="4" s="1"/>
  <c r="I179" i="4"/>
  <c r="L87" i="4"/>
  <c r="L72" i="4" s="1"/>
  <c r="M13" i="4"/>
  <c r="L13" i="4"/>
  <c r="L400" i="4"/>
  <c r="M170" i="4"/>
  <c r="I13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48" i="4"/>
  <c r="L170" i="4"/>
  <c r="M260" i="4"/>
  <c r="M259" i="4" s="1"/>
  <c r="N260" i="4"/>
  <c r="N259" i="4" s="1"/>
  <c r="N13" i="4"/>
  <c r="L139" i="4"/>
  <c r="L160" i="4"/>
  <c r="L173" i="4"/>
  <c r="I355" i="4"/>
  <c r="N75" i="4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1" i="4"/>
  <c r="N104" i="4" s="1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98" i="4" l="1"/>
  <c r="N337" i="4"/>
  <c r="N172" i="4" s="1"/>
  <c r="I178" i="4"/>
  <c r="I177" i="4" s="1"/>
  <c r="I261" i="4" s="1"/>
  <c r="N178" i="4"/>
  <c r="N177" i="4" s="1"/>
  <c r="N261" i="4" s="1"/>
  <c r="M415" i="4"/>
  <c r="M414" i="4" s="1"/>
  <c r="L96" i="4"/>
  <c r="L75" i="4" s="1"/>
  <c r="L171" i="4"/>
  <c r="I337" i="4"/>
  <c r="I263" i="4" s="1"/>
  <c r="I262" i="4" s="1"/>
  <c r="M96" i="4"/>
  <c r="M75" i="4" s="1"/>
  <c r="M171" i="4"/>
  <c r="I375" i="4"/>
  <c r="N167" i="4"/>
  <c r="M111" i="4"/>
  <c r="M110" i="4" s="1"/>
  <c r="M452" i="4" s="1"/>
  <c r="M455" i="4" s="1"/>
  <c r="I415" i="4"/>
  <c r="I414" i="4" s="1"/>
  <c r="I96" i="4"/>
  <c r="I75" i="4" s="1"/>
  <c r="I171" i="4"/>
  <c r="M178" i="4"/>
  <c r="M177" i="4" s="1"/>
  <c r="M261" i="4" s="1"/>
  <c r="N10" i="4"/>
  <c r="N9" i="4" s="1"/>
  <c r="N415" i="4"/>
  <c r="N414" i="4" s="1"/>
  <c r="L415" i="4"/>
  <c r="L414" i="4" s="1"/>
  <c r="N84" i="4"/>
  <c r="N69" i="4" s="1"/>
  <c r="M98" i="4"/>
  <c r="L98" i="4"/>
  <c r="M337" i="4"/>
  <c r="M172" i="4" s="1"/>
  <c r="M167" i="4"/>
  <c r="L375" i="4"/>
  <c r="L166" i="4"/>
  <c r="J41" i="4"/>
  <c r="I10" i="4"/>
  <c r="I9" i="4" s="1"/>
  <c r="J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2" i="4" s="1"/>
  <c r="N455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0" i="4"/>
  <c r="K410" i="4"/>
  <c r="H157" i="4"/>
  <c r="H173" i="4" s="1"/>
  <c r="I172" i="4" l="1"/>
  <c r="I165" i="4" s="1"/>
  <c r="I164" i="4" s="1"/>
  <c r="L380" i="4"/>
  <c r="L378" i="4" s="1"/>
  <c r="I380" i="4"/>
  <c r="I378" i="4" s="1"/>
  <c r="N263" i="4"/>
  <c r="N262" i="4" s="1"/>
  <c r="N380" i="4" s="1"/>
  <c r="N378" i="4" s="1"/>
  <c r="M165" i="4"/>
  <c r="M164" i="4" s="1"/>
  <c r="M263" i="4"/>
  <c r="M262" i="4" s="1"/>
  <c r="M380" i="4" s="1"/>
  <c r="M378" i="4" s="1"/>
  <c r="N165" i="4"/>
  <c r="N164" i="4" s="1"/>
  <c r="L97" i="4"/>
  <c r="L76" i="4" s="1"/>
  <c r="L68" i="4" s="1"/>
  <c r="L67" i="4" s="1"/>
  <c r="L384" i="4"/>
  <c r="L383" i="4" s="1"/>
  <c r="L381" i="4" s="1"/>
  <c r="L449" i="4"/>
  <c r="N384" i="4"/>
  <c r="N383" i="4" s="1"/>
  <c r="N381" i="4" s="1"/>
  <c r="N449" i="4"/>
  <c r="N97" i="4"/>
  <c r="N76" i="4" s="1"/>
  <c r="N68" i="4" s="1"/>
  <c r="N67" i="4" s="1"/>
  <c r="I449" i="4"/>
  <c r="I384" i="4"/>
  <c r="I383" i="4" s="1"/>
  <c r="I381" i="4" s="1"/>
  <c r="I97" i="4"/>
  <c r="I76" i="4" s="1"/>
  <c r="I68" i="4" s="1"/>
  <c r="I67" i="4" s="1"/>
  <c r="M449" i="4"/>
  <c r="M384" i="4"/>
  <c r="M383" i="4" s="1"/>
  <c r="M381" i="4" s="1"/>
  <c r="M163" i="4"/>
  <c r="M161" i="4" s="1"/>
  <c r="L165" i="4"/>
  <c r="L164" i="4" s="1"/>
  <c r="L452" i="4"/>
  <c r="L455" i="4" s="1"/>
  <c r="I452" i="4"/>
  <c r="I455" i="4" s="1"/>
  <c r="M97" i="4"/>
  <c r="M76" i="4" s="1"/>
  <c r="M68" i="4" s="1"/>
  <c r="M67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N83" i="4"/>
  <c r="N82" i="4" s="1"/>
  <c r="N453" i="4" s="1"/>
  <c r="M450" i="4"/>
  <c r="M447" i="4" s="1"/>
  <c r="M83" i="4"/>
  <c r="M82" i="4" s="1"/>
  <c r="M451" i="4" s="1"/>
  <c r="M454" i="4" s="1"/>
  <c r="I83" i="4"/>
  <c r="I82" i="4" s="1"/>
  <c r="I453" i="4" s="1"/>
  <c r="N450" i="4"/>
  <c r="N447" i="4" s="1"/>
  <c r="H11" i="4"/>
  <c r="M453" i="4" l="1"/>
  <c r="L453" i="4"/>
  <c r="N451" i="4"/>
  <c r="N454" i="4" s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22" i="4"/>
  <c r="O421" i="4"/>
  <c r="O420" i="4"/>
  <c r="O419" i="4"/>
  <c r="O418" i="4"/>
  <c r="O409" i="4"/>
  <c r="Q409" i="4" s="1"/>
  <c r="O408" i="4"/>
  <c r="Q408" i="4" s="1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50" i="4" l="1"/>
  <c r="O229" i="4"/>
  <c r="O356" i="4"/>
  <c r="Q357" i="4"/>
  <c r="O44" i="4"/>
  <c r="O282" i="4"/>
  <c r="O442" i="4"/>
  <c r="O382" i="4" s="1"/>
  <c r="O429" i="4"/>
  <c r="O427" i="4"/>
  <c r="O417" i="4"/>
  <c r="O407" i="4"/>
  <c r="O404" i="4"/>
  <c r="O401" i="4"/>
  <c r="O400" i="4" s="1"/>
  <c r="O398" i="4"/>
  <c r="O395" i="4"/>
  <c r="O392" i="4"/>
  <c r="O388" i="4"/>
  <c r="O386" i="4"/>
  <c r="O385" i="4" s="1"/>
  <c r="O379" i="4"/>
  <c r="Q379" i="4" s="1"/>
  <c r="O371" i="4"/>
  <c r="O363" i="4"/>
  <c r="O358" i="4"/>
  <c r="O355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416" i="4" l="1"/>
  <c r="O96" i="4"/>
  <c r="O171" i="4"/>
  <c r="O362" i="4"/>
  <c r="Q363" i="4"/>
  <c r="O370" i="4"/>
  <c r="Q371" i="4"/>
  <c r="P400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7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400" i="4" l="1"/>
  <c r="H171" i="4" s="1"/>
  <c r="H96" i="4"/>
  <c r="O415" i="4"/>
  <c r="O414" i="4" s="1"/>
  <c r="O384" i="4" s="1"/>
  <c r="O383" i="4" s="1"/>
  <c r="O381" i="4" s="1"/>
  <c r="Q381" i="4" s="1"/>
  <c r="O178" i="4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O177" i="4"/>
  <c r="O261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Q166" i="4" l="1"/>
  <c r="Q171" i="4"/>
  <c r="Q163" i="4"/>
  <c r="O172" i="4"/>
  <c r="O165" i="4" s="1"/>
  <c r="O380" i="4"/>
  <c r="H78" i="4"/>
  <c r="K78" i="4" s="1"/>
  <c r="K103" i="4"/>
  <c r="Q167" i="4"/>
  <c r="K400" i="4"/>
  <c r="O378" i="4" l="1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417" i="4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P419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6" i="4"/>
  <c r="H415" i="4" s="1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39" i="4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348" i="4"/>
  <c r="P421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49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0" i="4"/>
  <c r="P422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0" i="4" s="1"/>
  <c r="O61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41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49" i="4"/>
  <c r="J414" i="4"/>
  <c r="J166" i="4"/>
  <c r="H384" i="4"/>
  <c r="H383" i="4" s="1"/>
  <c r="J69" i="4"/>
  <c r="J98" i="4"/>
  <c r="J337" i="4"/>
  <c r="J263" i="4" s="1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Q54" i="4"/>
  <c r="P54" i="4"/>
  <c r="K173" i="4"/>
  <c r="J173" i="4"/>
  <c r="J361" i="4"/>
  <c r="Q26" i="4"/>
  <c r="P26" i="4"/>
  <c r="Q61" i="4"/>
  <c r="P61" i="4"/>
  <c r="Q20" i="4"/>
  <c r="P20" i="4"/>
  <c r="Q31" i="4"/>
  <c r="P31" i="4"/>
  <c r="P15" i="4"/>
  <c r="Q15" i="4"/>
  <c r="K375" i="4"/>
  <c r="O36" i="4"/>
  <c r="P37" i="4"/>
  <c r="Q37" i="4"/>
  <c r="J415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O97" i="4"/>
  <c r="O76" i="4" s="1"/>
  <c r="Q76" i="4" s="1"/>
  <c r="Q296" i="4"/>
  <c r="P296" i="4"/>
  <c r="P112" i="4"/>
  <c r="P179" i="4"/>
  <c r="Q264" i="4"/>
  <c r="P264" i="4"/>
  <c r="P376" i="4"/>
  <c r="P391" i="4"/>
  <c r="Q416" i="4"/>
  <c r="P416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K172" i="4" l="1"/>
  <c r="J384" i="4"/>
  <c r="H165" i="4"/>
  <c r="K165" i="4" s="1"/>
  <c r="H450" i="4"/>
  <c r="H447" i="4" s="1"/>
  <c r="J165" i="4"/>
  <c r="H381" i="4"/>
  <c r="K263" i="4"/>
  <c r="Q69" i="4"/>
  <c r="K69" i="4"/>
  <c r="O83" i="4"/>
  <c r="P83" i="4" s="1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P86" i="4"/>
  <c r="J262" i="4"/>
  <c r="Q14" i="4"/>
  <c r="P14" i="4"/>
  <c r="Q30" i="4"/>
  <c r="P30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Q100" i="4"/>
  <c r="P100" i="4"/>
  <c r="P448" i="4"/>
  <c r="Q178" i="4"/>
  <c r="P178" i="4"/>
  <c r="Q415" i="4"/>
  <c r="O449" i="4"/>
  <c r="P415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O67" i="4" s="1"/>
  <c r="H68" i="4"/>
  <c r="P74" i="4"/>
  <c r="H451" i="4"/>
  <c r="H454" i="4" s="1"/>
  <c r="J452" i="4"/>
  <c r="P71" i="4"/>
  <c r="Q71" i="4"/>
  <c r="Q263" i="4"/>
  <c r="Q80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414" i="4"/>
  <c r="P414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2" i="4"/>
  <c r="P89" i="4"/>
  <c r="P73" i="4"/>
  <c r="P174" i="4"/>
  <c r="P175" i="4"/>
  <c r="Q68" i="4" l="1"/>
  <c r="K68" i="4"/>
  <c r="H67" i="4"/>
  <c r="K67" i="4" s="1"/>
  <c r="P10" i="4"/>
  <c r="P9" i="4" s="1"/>
  <c r="K381" i="4"/>
  <c r="O45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P76" i="4"/>
  <c r="J164" i="4"/>
  <c r="Q10" i="4"/>
  <c r="P449" i="4"/>
  <c r="P176" i="4"/>
  <c r="Q82" i="4"/>
  <c r="Q261" i="4"/>
  <c r="P261" i="4"/>
  <c r="Q384" i="4"/>
  <c r="P384" i="4"/>
  <c r="O453" i="4" l="1"/>
  <c r="P453" i="4" s="1"/>
  <c r="P381" i="4"/>
  <c r="O450" i="4"/>
  <c r="O447" i="4" s="1"/>
  <c r="J453" i="4"/>
  <c r="P451" i="4"/>
  <c r="O454" i="4"/>
  <c r="P454" i="4" s="1"/>
  <c r="J450" i="4"/>
  <c r="J447" i="4"/>
  <c r="J455" i="4"/>
  <c r="P378" i="4"/>
  <c r="P68" i="4"/>
  <c r="P164" i="4"/>
  <c r="Q383" i="4"/>
  <c r="P383" i="4"/>
  <c r="J451" i="4" l="1"/>
  <c r="J454" i="4"/>
  <c r="P450" i="4"/>
  <c r="P447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<sst xmlns="http://schemas.openxmlformats.org/spreadsheetml/2006/main" count="780" uniqueCount="433">
  <si>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</si>
  <si>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</si>
  <si>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</si>
  <si>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</si>
  <si>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</si>
  <si>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</si>
  <si>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</si>
  <si>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</si>
  <si>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</si>
  <si>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</si>
  <si>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</si>
  <si>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</si>
  <si>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</si>
  <si>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</si>
  <si>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</si>
  <si>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</si>
  <si>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</si>
  <si>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</si>
  <si>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</si>
  <si>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</si>
  <si>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</si>
  <si>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</si>
  <si>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</si>
  <si>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</si>
  <si>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</si>
  <si>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</si>
  <si>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</si>
  <si>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</si>
  <si>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</si>
  <si>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</si>
  <si>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</si>
  <si>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</si>
  <si>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</si>
  <si>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</si>
  <si>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</si>
  <si>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</si>
  <si>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</si>
  <si>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</si>
  <si>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</si>
  <si>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</si>
  <si>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</si>
  <si>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</si>
  <si>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</si>
  <si>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</si>
  <si>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</si>
  <si>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</si>
  <si>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</si>
  <si>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</si>
  <si>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</si>
  <si>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</si>
  <si>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</si>
  <si>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</si>
  <si>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</si>
  <si>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</si>
  <si>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</si>
  <si>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</si>
  <si>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</si>
  <si>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</si>
  <si>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</si>
  <si>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</si>
  <si>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</si>
  <si>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</si>
  <si>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</si>
  <si>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</si>
  <si>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</si>
  <si>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</si>
  <si>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</si>
  <si>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</si>
  <si>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</si>
  <si>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</si>
  <si>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</si>
  <si>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</si>
  <si>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</si>
  <si>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</si>
  <si>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</si>
  <si>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</si>
  <si>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</si>
  <si>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</si>
  <si>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</si>
  <si>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</si>
  <si>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</si>
  <si>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</si>
  <si>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</si>
  <si>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</si>
  <si>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</si>
  <si>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</si>
  <si>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</si>
  <si>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</si>
  <si>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</si>
  <si>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</si>
  <si>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</si>
  <si>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</si>
  <si>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</si>
  <si>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</si>
  <si>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</si>
  <si>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</si>
  <si>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</si>
  <si>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</si>
  <si>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</si>
  <si>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</si>
  <si>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</si>
  <si>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</si>
  <si>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</si>
  <si>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</si>
  <si>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</si>
  <si>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</si>
  <si>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</si>
  <si>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</si>
  <si>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</si>
  <si>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</si>
  <si>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</si>
  <si>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</si>
  <si>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</si>
  <si>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</si>
  <si>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</si>
  <si>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</si>
  <si>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</si>
  <si>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</si>
  <si>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</si>
  <si>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</si>
  <si>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</si>
  <si>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</si>
  <si>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</si>
  <si>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</si>
  <si>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</si>
  <si>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</si>
  <si>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</si>
  <si>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</si>
  <si>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</si>
  <si>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</si>
  <si>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</si>
  <si>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</si>
  <si>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</si>
  <si>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</si>
  <si>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</si>
  <si>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</si>
  <si>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</si>
  <si>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</si>
  <si>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</si>
  <si>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</si>
  <si>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</si>
  <si>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</si>
  <si>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</si>
  <si>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</si>
  <si>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</si>
  <si>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</si>
  <si>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</si>
  <si>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</si>
  <si>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</si>
  <si>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</si>
  <si>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</si>
  <si>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</si>
  <si>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</si>
  <si>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</si>
  <si>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</si>
  <si>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</si>
  <si>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</si>
  <si>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</si>
  <si>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</si>
  <si>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</si>
  <si>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</si>
  <si>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</si>
  <si>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</si>
  <si>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</si>
  <si>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</si>
  <si>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</si>
  <si>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</si>
  <si>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</si>
  <si>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</si>
  <si>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</si>
  <si>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</si>
  <si>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</si>
  <si>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</si>
  <si>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</si>
  <si>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</si>
  <si>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</si>
  <si>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</si>
  <si>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</si>
  <si>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</si>
  <si>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</si>
  <si>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</si>
  <si>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</si>
  <si>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</si>
  <si>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</si>
  <si>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</si>
  <si>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</si>
  <si>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</si>
  <si>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</si>
  <si>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</si>
  <si>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</si>
  <si>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</si>
  <si>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</si>
  <si>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</si>
  <si>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</si>
  <si>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</si>
  <si>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</si>
  <si>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</si>
  <si>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</si>
  <si>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</si>
  <si>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</si>
  <si>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</si>
  <si>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</si>
  <si>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</si>
  <si>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</si>
  <si>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</si>
  <si>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</si>
  <si>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</si>
  <si>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</si>
  <si>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</si>
  <si>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</si>
  <si>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</si>
  <si>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</si>
  <si>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</si>
  <si>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</si>
  <si>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</si>
  <si>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</si>
  <si>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</si>
  <si>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</si>
  <si>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</si>
  <si>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</si>
  <si>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</si>
  <si>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</si>
  <si>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</si>
  <si>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</si>
  <si>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</si>
  <si>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</si>
  <si>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</si>
  <si>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</si>
  <si>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</si>
  <si>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</si>
  <si>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</si>
  <si>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</si>
  <si>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</si>
  <si>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</si>
  <si>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</si>
  <si>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</si>
  <si>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</si>
  <si>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</si>
  <si>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</si>
  <si>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</si>
  <si>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</si>
  <si>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</si>
  <si>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</si>
  <si>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</si>
  <si>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</si>
  <si>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</si>
  <si>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</si>
  <si>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</si>
  <si>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</si>
  <si>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</si>
  <si>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</si>
  <si>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</si>
  <si>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</si>
  <si>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</si>
  <si>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</si>
  <si>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</si>
  <si>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</si>
  <si>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</si>
  <si>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</si>
  <si>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</si>
  <si>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</si>
  <si>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</si>
  <si>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</si>
  <si>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</si>
  <si>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</si>
  <si>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</si>
  <si>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</si>
  <si>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</si>
  <si>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</si>
  <si>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</si>
  <si>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</si>
  <si>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</si>
  <si>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</si>
  <si>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</si>
  <si>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</si>
  <si>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</si>
  <si>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</si>
  <si>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</si>
  <si>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</si>
  <si>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</si>
  <si>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</si>
  <si>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</si>
  <si>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</si>
  <si>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</si>
  <si>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</si>
  <si>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</si>
  <si>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</si>
  <si>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</si>
  <si>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</si>
  <si>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</si>
  <si>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</si>
  <si>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</si>
  <si>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</si>
  <si>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</si>
  <si>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</si>
  <si>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</si>
  <si>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</si>
  <si>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</si>
  <si>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</si>
  <si>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</si>
  <si>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</si>
  <si>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</si>
  <si>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</si>
  <si>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</si>
  <si>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</si>
  <si>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</si>
  <si>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</si>
  <si>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</si>
  <si>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</si>
  <si>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</si>
  <si>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</si>
  <si>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</si>
  <si>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</si>
  <si>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</si>
  <si>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</si>
  <si>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</si>
  <si>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</si>
  <si>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</si>
  <si>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</si>
  <si>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</si>
  <si>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</si>
  <si>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</si>
  <si>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</si>
  <si>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</si>
  <si>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</si>
  <si>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</si>
  <si>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</si>
  <si>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</si>
  <si>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</si>
  <si>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</si>
  <si>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</si>
  <si>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</si>
  <si>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</si>
  <si>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</si>
  <si>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</si>
  <si>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</si>
  <si>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</si>
  <si>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</si>
  <si>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</si>
  <si>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</si>
  <si>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</si>
  <si>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</si>
  <si>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</si>
  <si>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</si>
  <si>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</si>
  <si>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</si>
  <si>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</si>
  <si>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</si>
  <si>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</si>
  <si>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</si>
  <si>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</si>
  <si>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</si>
  <si>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</si>
  <si>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</si>
  <si>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</si>
  <si>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</si>
  <si>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</si>
  <si>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</si>
  <si>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</si>
  <si>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</si>
  <si>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</si>
  <si>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</si>
  <si>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</si>
  <si>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</si>
  <si>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</si>
  <si>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</si>
  <si>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</si>
  <si>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</si>
  <si>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</si>
  <si>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</si>
  <si>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</si>
  <si>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</si>
  <si>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</si>
  <si>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</si>
  <si>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</si>
  <si>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</si>
  <si>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</si>
  <si>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</si>
  <si>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</si>
  <si>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</si>
  <si>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</si>
  <si>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</si>
  <si>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</si>
  <si>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</si>
  <si>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</si>
  <si>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</si>
  <si>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</si>
  <si>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</si>
  <si>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</si>
  <si>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</si>
  <si>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</si>
  <si>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</si>
  <si>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</si>
  <si>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</si>
  <si>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</si>
  <si>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</si>
  <si>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</si>
  <si>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</si>
  <si>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</si>
  <si>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</si>
  <si>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</si>
  <si>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</si>
  <si>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</si>
  <si>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</si>
  <si>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</si>
  <si>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</si>
  <si>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</si>
  <si>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</si>
  <si>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</si>
  <si>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</si>
  <si>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</si>
  <si>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</si>
  <si>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</si>
  <si>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</si>
  <si>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</si>
  <si>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</si>
  <si>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</si>
  <si>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</si>
  <si>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</si>
  <si>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</si>
  <si>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</si>
  <si>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</si>
  <si>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</si>
  <si>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</si>
  <si>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JUDETUL SATU MARE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</si>
  <si>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</si>
  <si>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</si>
  <si>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 xml:space="preserve">       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</si>
  <si>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</si>
  <si>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</si>
  <si>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 xml:space="preserve">       Candra Kreiger Judit</t>
  </si>
  <si>
    <t>Plati pt.stimularea somerilor care se angajeaza inainte de expirarea perioadei de somaj Art.72</t>
  </si>
  <si>
    <t>Contul de executie al bugetului asigurarilor pentru somaj, la data de: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</si>
</sst>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X850"/>
  <sheetViews>
    <sheetView tabSelected="1" topLeftCell="A11" zoomScale="60" zoomScaleNormal="60" workbookViewId="0">
      <selection activeCell="S24" sqref="S23:S24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424</v>
      </c>
      <c r="B4" s="35"/>
      <c r="C4" s="41"/>
      <c r="D4" s="212"/>
      <c r="E4" s="212"/>
      <c r="F4" s="212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12" t="s">
        <v>432</v>
      </c>
      <c r="H5" s="212"/>
      <c r="I5" s="212"/>
      <c r="J5" s="212"/>
      <c r="K5" s="212"/>
      <c r="L5" s="212"/>
      <c r="M5" s="213"/>
      <c r="N5" s="212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14" t="s">
        <v>0</v>
      </c>
      <c r="B6" s="216" t="s">
        <v>1</v>
      </c>
      <c r="C6" s="216" t="s">
        <v>2</v>
      </c>
      <c r="D6" s="216" t="s">
        <v>3</v>
      </c>
      <c r="E6" s="216" t="s">
        <v>4</v>
      </c>
      <c r="F6" s="216" t="s">
        <v>5</v>
      </c>
      <c r="G6" s="218" t="s">
        <v>6</v>
      </c>
      <c r="H6" s="220" t="s">
        <v>7</v>
      </c>
      <c r="I6" s="221"/>
      <c r="J6" s="221"/>
      <c r="K6" s="222"/>
      <c r="L6" s="201" t="s">
        <v>8</v>
      </c>
      <c r="M6" s="202"/>
      <c r="N6" s="202"/>
      <c r="O6" s="203"/>
      <c r="P6" s="204" t="s">
        <v>9</v>
      </c>
      <c r="Q6" s="206" t="s">
        <v>242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15"/>
      <c r="B7" s="217"/>
      <c r="C7" s="217"/>
      <c r="D7" s="217"/>
      <c r="E7" s="217"/>
      <c r="F7" s="217"/>
      <c r="G7" s="219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05"/>
      <c r="Q7" s="20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23523000</v>
      </c>
      <c r="I9" s="62">
        <f>+I10+I54</f>
        <v>12225000</v>
      </c>
      <c r="J9" s="63">
        <f>H9-I9</f>
        <v>11298000</v>
      </c>
      <c r="K9" s="64" t="s">
        <v>24</v>
      </c>
      <c r="L9" s="65">
        <f>+L10+L54</f>
        <v>12225000</v>
      </c>
      <c r="M9" s="63">
        <f>+M10+M54</f>
        <v>8743705.8000000007</v>
      </c>
      <c r="N9" s="63">
        <f>+N10+N54</f>
        <v>1795129.09</v>
      </c>
      <c r="O9" s="66">
        <f>+O10+O54</f>
        <v>10538834.890000001</v>
      </c>
      <c r="P9" s="67">
        <f>+P10+P34</f>
        <v>1686165.1099999994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383</v>
      </c>
      <c r="B10" s="70"/>
      <c r="C10" s="70"/>
      <c r="D10" s="70"/>
      <c r="E10" s="70"/>
      <c r="F10" s="70"/>
      <c r="G10" s="71" t="s">
        <v>384</v>
      </c>
      <c r="H10" s="72">
        <f>H12+H13+H25+H11+H34+H41+H52+H36+H58</f>
        <v>23523000</v>
      </c>
      <c r="I10" s="72">
        <f>I12+I13+I25+I11+I41+I52+I36+I58</f>
        <v>12225000</v>
      </c>
      <c r="J10" s="73">
        <f>H10-I10</f>
        <v>11298000</v>
      </c>
      <c r="K10" s="74">
        <f>I10/H10*100</f>
        <v>51.970411937252905</v>
      </c>
      <c r="L10" s="72">
        <f>L12+L13+L25+L11+L41+L52+L36+L58</f>
        <v>12225000</v>
      </c>
      <c r="M10" s="72">
        <f>M12+M13+M25+M11+M41+M52+M36+M58</f>
        <v>8743705.8000000007</v>
      </c>
      <c r="N10" s="72">
        <f>N12+N13+N25+N11+N41+N52+N36+N58</f>
        <v>1795129.09</v>
      </c>
      <c r="O10" s="72">
        <f>O12+O13+O25+O11+O41+O52+O36+O58</f>
        <v>10538834.890000001</v>
      </c>
      <c r="P10" s="75">
        <f>L10-O10</f>
        <v>1686165.1099999994</v>
      </c>
      <c r="Q10" s="74">
        <f>ROUND(O10/L10*100,2)</f>
        <v>86.21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401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23500000</v>
      </c>
      <c r="I13" s="79">
        <f>+I14+I19</f>
        <v>12214000</v>
      </c>
      <c r="J13" s="80">
        <f t="shared" si="0"/>
        <v>11286000</v>
      </c>
      <c r="K13" s="81">
        <f t="shared" si="1"/>
        <v>51.974468085106388</v>
      </c>
      <c r="L13" s="79">
        <f>+L14+L19</f>
        <v>12214000</v>
      </c>
      <c r="M13" s="79">
        <f>+M14+M19</f>
        <v>8733950.4000000004</v>
      </c>
      <c r="N13" s="79">
        <f>+N14+N19</f>
        <v>1795129.09</v>
      </c>
      <c r="O13" s="82">
        <f>+O14+O19</f>
        <v>10529079.49</v>
      </c>
      <c r="P13" s="83">
        <f t="shared" si="2"/>
        <v>1684920.5099999998</v>
      </c>
      <c r="Q13" s="81">
        <f t="shared" si="3"/>
        <v>86.21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23500000</v>
      </c>
      <c r="I14" s="79">
        <f>+I15+I16+I17+I18</f>
        <v>12214000</v>
      </c>
      <c r="J14" s="80">
        <f t="shared" si="0"/>
        <v>11286000</v>
      </c>
      <c r="K14" s="81">
        <f t="shared" si="1"/>
        <v>51.974468085106388</v>
      </c>
      <c r="L14" s="79">
        <f>+L15+L16+L17+L18</f>
        <v>12214000</v>
      </c>
      <c r="M14" s="79">
        <f>+M15+M16+M17+M18</f>
        <v>8723568.4000000004</v>
      </c>
      <c r="N14" s="79">
        <f>+N15+N16+N17+N18</f>
        <v>1794538.09</v>
      </c>
      <c r="O14" s="82">
        <f>+O15+O16+O17+O18</f>
        <v>10518106.49</v>
      </c>
      <c r="P14" s="83">
        <f t="shared" si="2"/>
        <v>1695893.5099999998</v>
      </c>
      <c r="Q14" s="81">
        <f t="shared" si="3"/>
        <v>86.12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371</v>
      </c>
      <c r="C15" s="87" t="s">
        <v>370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10915</v>
      </c>
      <c r="N15" s="79">
        <v>683</v>
      </c>
      <c r="O15" s="82">
        <f>+M15+N15</f>
        <v>11598</v>
      </c>
      <c r="P15" s="83">
        <f t="shared" si="2"/>
        <v>-11598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372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942</v>
      </c>
      <c r="N16" s="79">
        <v>303</v>
      </c>
      <c r="O16" s="85">
        <f>+M16+N16</f>
        <v>1245</v>
      </c>
      <c r="P16" s="83">
        <f t="shared" si="2"/>
        <v>-1245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373</v>
      </c>
      <c r="C17" s="87"/>
      <c r="D17" s="87"/>
      <c r="E17" s="87"/>
      <c r="F17" s="87"/>
      <c r="G17" s="78" t="s">
        <v>374</v>
      </c>
      <c r="H17" s="79">
        <v>22000000</v>
      </c>
      <c r="I17" s="79">
        <v>10714000</v>
      </c>
      <c r="J17" s="80">
        <f t="shared" si="0"/>
        <v>11286000</v>
      </c>
      <c r="K17" s="81">
        <f t="shared" si="1"/>
        <v>48.699999999999996</v>
      </c>
      <c r="L17" s="79">
        <v>10714000</v>
      </c>
      <c r="M17" s="79">
        <v>6992516.4000000004</v>
      </c>
      <c r="N17" s="79">
        <v>1683456.26</v>
      </c>
      <c r="O17" s="85">
        <f>+M17+N17</f>
        <v>8675972.6600000001</v>
      </c>
      <c r="P17" s="83">
        <f t="shared" si="2"/>
        <v>2038027.3399999999</v>
      </c>
      <c r="Q17" s="81">
        <f t="shared" si="3"/>
        <v>80.98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375</v>
      </c>
      <c r="C18" s="87"/>
      <c r="D18" s="87"/>
      <c r="E18" s="87"/>
      <c r="F18" s="87"/>
      <c r="G18" s="78" t="s">
        <v>35</v>
      </c>
      <c r="H18" s="79">
        <v>1500000</v>
      </c>
      <c r="I18" s="79">
        <v>1500000</v>
      </c>
      <c r="J18" s="80">
        <f t="shared" si="0"/>
        <v>0</v>
      </c>
      <c r="K18" s="81">
        <f t="shared" si="1"/>
        <v>100</v>
      </c>
      <c r="L18" s="79">
        <v>1500000</v>
      </c>
      <c r="M18" s="79">
        <v>1719195</v>
      </c>
      <c r="N18" s="79">
        <v>110095.83</v>
      </c>
      <c r="O18" s="85">
        <f>+M18+N18</f>
        <v>1829290.83</v>
      </c>
      <c r="P18" s="83">
        <f t="shared" si="2"/>
        <v>-329290.83000000007</v>
      </c>
      <c r="Q18" s="81">
        <f t="shared" si="3"/>
        <v>121.95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10382</v>
      </c>
      <c r="N19" s="79">
        <f>N20+N23+N24</f>
        <v>591</v>
      </c>
      <c r="O19" s="79">
        <f>O20+O23+O24</f>
        <v>10973</v>
      </c>
      <c r="P19" s="83">
        <f t="shared" si="2"/>
        <v>-10973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376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10382</v>
      </c>
      <c r="N20" s="79">
        <f>+N21+N22</f>
        <v>591</v>
      </c>
      <c r="O20" s="79">
        <f>+O21+O22</f>
        <v>10973</v>
      </c>
      <c r="P20" s="83">
        <f t="shared" si="2"/>
        <v>-10973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377</v>
      </c>
      <c r="D21" s="87"/>
      <c r="E21" s="87"/>
      <c r="F21" s="87"/>
      <c r="G21" s="90" t="s">
        <v>243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10382</v>
      </c>
      <c r="N21" s="79">
        <v>591</v>
      </c>
      <c r="O21" s="85">
        <f>+M21+N21</f>
        <v>10973</v>
      </c>
      <c r="P21" s="83">
        <f t="shared" si="2"/>
        <v>-10973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378</v>
      </c>
      <c r="D22" s="87"/>
      <c r="E22" s="87"/>
      <c r="F22" s="87"/>
      <c r="G22" s="90" t="s">
        <v>244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379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380</v>
      </c>
      <c r="C24" s="87"/>
      <c r="D24" s="87"/>
      <c r="E24" s="87"/>
      <c r="F24" s="87"/>
      <c r="G24" s="78" t="s">
        <v>410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23000</v>
      </c>
      <c r="I25" s="79">
        <f>+I26+I30</f>
        <v>11000</v>
      </c>
      <c r="J25" s="80">
        <f t="shared" si="0"/>
        <v>12000</v>
      </c>
      <c r="K25" s="81">
        <f t="shared" si="1"/>
        <v>47.826086956521742</v>
      </c>
      <c r="L25" s="79">
        <f>+L26+L30</f>
        <v>11000</v>
      </c>
      <c r="M25" s="79">
        <f>+M26+M30</f>
        <v>9755.4</v>
      </c>
      <c r="N25" s="79">
        <f>+N26+N30</f>
        <v>0</v>
      </c>
      <c r="O25" s="82">
        <f>+O26+O30</f>
        <v>9755.4</v>
      </c>
      <c r="P25" s="83">
        <f t="shared" si="2"/>
        <v>1244.6000000000004</v>
      </c>
      <c r="Q25" s="81">
        <f t="shared" si="3"/>
        <v>88.69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381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382</v>
      </c>
      <c r="C29" s="87"/>
      <c r="D29" s="87"/>
      <c r="E29" s="87"/>
      <c r="F29" s="87"/>
      <c r="G29" s="78" t="s">
        <v>245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23000</v>
      </c>
      <c r="I30" s="79">
        <f>+I31</f>
        <v>11000</v>
      </c>
      <c r="J30" s="80">
        <f t="shared" si="0"/>
        <v>12000</v>
      </c>
      <c r="K30" s="81">
        <f t="shared" si="1"/>
        <v>47.826086956521742</v>
      </c>
      <c r="L30" s="79">
        <f>+L31</f>
        <v>11000</v>
      </c>
      <c r="M30" s="79">
        <f>+M31</f>
        <v>9755.4</v>
      </c>
      <c r="N30" s="79">
        <f>+N31</f>
        <v>0</v>
      </c>
      <c r="O30" s="82">
        <f>+O31</f>
        <v>9755.4</v>
      </c>
      <c r="P30" s="83">
        <f t="shared" si="2"/>
        <v>1244.6000000000004</v>
      </c>
      <c r="Q30" s="81">
        <f t="shared" si="3"/>
        <v>88.69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23000</v>
      </c>
      <c r="I31" s="79">
        <f>+I33+I32</f>
        <v>11000</v>
      </c>
      <c r="J31" s="80">
        <f t="shared" si="0"/>
        <v>12000</v>
      </c>
      <c r="K31" s="81">
        <f t="shared" si="1"/>
        <v>47.826086956521742</v>
      </c>
      <c r="L31" s="79">
        <f>+L33+L32</f>
        <v>11000</v>
      </c>
      <c r="M31" s="79">
        <f>+M33+M32</f>
        <v>9755.4</v>
      </c>
      <c r="N31" s="79">
        <f>+N33+N32</f>
        <v>0</v>
      </c>
      <c r="O31" s="79">
        <f>+O33+O32</f>
        <v>9755.4</v>
      </c>
      <c r="P31" s="83">
        <f t="shared" si="2"/>
        <v>1244.6000000000004</v>
      </c>
      <c r="Q31" s="81">
        <f t="shared" si="3"/>
        <v>88.69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385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386</v>
      </c>
      <c r="C33" s="87"/>
      <c r="D33" s="87"/>
      <c r="E33" s="87"/>
      <c r="F33" s="87"/>
      <c r="G33" s="91" t="s">
        <v>49</v>
      </c>
      <c r="H33" s="79">
        <v>23000</v>
      </c>
      <c r="I33" s="79">
        <v>11000</v>
      </c>
      <c r="J33" s="80">
        <f t="shared" si="0"/>
        <v>12000</v>
      </c>
      <c r="K33" s="81">
        <f t="shared" si="1"/>
        <v>47.826086956521742</v>
      </c>
      <c r="L33" s="79">
        <v>11000</v>
      </c>
      <c r="M33" s="79">
        <v>9755.4</v>
      </c>
      <c r="N33" s="79">
        <v>0</v>
      </c>
      <c r="O33" s="85">
        <f>+M33+N33</f>
        <v>9755.4</v>
      </c>
      <c r="P33" s="83">
        <f t="shared" si="2"/>
        <v>1244.6000000000004</v>
      </c>
      <c r="Q33" s="81">
        <f t="shared" si="3"/>
        <v>88.69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387</v>
      </c>
      <c r="C35" s="87"/>
      <c r="D35" s="87"/>
      <c r="E35" s="87"/>
      <c r="F35" s="87"/>
      <c r="G35" s="91" t="s">
        <v>247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f t="shared" si="6"/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246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388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392</v>
      </c>
      <c r="C40" s="87"/>
      <c r="D40" s="87"/>
      <c r="E40" s="87"/>
      <c r="F40" s="87"/>
      <c r="G40" s="91" t="s">
        <v>261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257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f t="shared" si="8"/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393</v>
      </c>
      <c r="C42" s="87"/>
      <c r="D42" s="87"/>
      <c r="E42" s="87"/>
      <c r="F42" s="87"/>
      <c r="G42" s="91" t="s">
        <v>251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389</v>
      </c>
      <c r="D43" s="87"/>
      <c r="E43" s="87"/>
      <c r="F43" s="87"/>
      <c r="G43" s="91" t="s">
        <v>258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394</v>
      </c>
      <c r="C44" s="87"/>
      <c r="D44" s="87"/>
      <c r="E44" s="87"/>
      <c r="F44" s="87"/>
      <c r="G44" s="91" t="s">
        <v>252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390</v>
      </c>
      <c r="D45" s="87"/>
      <c r="E45" s="87"/>
      <c r="F45" s="87"/>
      <c r="G45" s="91" t="s">
        <v>258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391</v>
      </c>
      <c r="D46" s="87"/>
      <c r="E46" s="87"/>
      <c r="F46" s="87"/>
      <c r="G46" s="91" t="s">
        <v>259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395</v>
      </c>
      <c r="C47" s="87"/>
      <c r="D47" s="87"/>
      <c r="E47" s="87"/>
      <c r="F47" s="87"/>
      <c r="G47" s="91" t="s">
        <v>260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413</v>
      </c>
      <c r="C48" s="87"/>
      <c r="D48" s="87"/>
      <c r="E48" s="87"/>
      <c r="F48" s="87"/>
      <c r="G48" s="91" t="s">
        <v>414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10">M49+M50+M51</f>
        <v>0</v>
      </c>
      <c r="N48" s="79">
        <f t="shared" si="10"/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415</v>
      </c>
      <c r="D49" s="87"/>
      <c r="E49" s="87"/>
      <c r="F49" s="87"/>
      <c r="G49" s="91" t="s">
        <v>418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416</v>
      </c>
      <c r="D50" s="87"/>
      <c r="E50" s="87"/>
      <c r="F50" s="87"/>
      <c r="G50" s="91" t="s">
        <v>419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417</v>
      </c>
      <c r="D51" s="87"/>
      <c r="E51" s="87"/>
      <c r="F51" s="87"/>
      <c r="G51" s="91" t="s">
        <v>420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248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396</v>
      </c>
      <c r="C53" s="77"/>
      <c r="D53" s="77"/>
      <c r="E53" s="77"/>
      <c r="F53" s="77"/>
      <c r="G53" s="91" t="s">
        <v>249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254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397</v>
      </c>
      <c r="C55" s="87"/>
      <c r="D55" s="87"/>
      <c r="E55" s="87"/>
      <c r="F55" s="87"/>
      <c r="G55" s="91" t="s">
        <v>251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398</v>
      </c>
      <c r="C56" s="87"/>
      <c r="D56" s="87"/>
      <c r="E56" s="87"/>
      <c r="F56" s="87"/>
      <c r="G56" s="91" t="s">
        <v>252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399</v>
      </c>
      <c r="C57" s="87"/>
      <c r="D57" s="87"/>
      <c r="E57" s="87"/>
      <c r="F57" s="87"/>
      <c r="G57" s="91" t="s">
        <v>253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255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400</v>
      </c>
      <c r="C59" s="87"/>
      <c r="D59" s="87"/>
      <c r="E59" s="87"/>
      <c r="F59" s="87"/>
      <c r="G59" s="91" t="s">
        <v>256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22023000</v>
      </c>
      <c r="I60" s="79">
        <f>I15+I17+I20+I24+I28+I33+I32+I39+I41+I52+I54+I58</f>
        <v>10725000</v>
      </c>
      <c r="J60" s="80">
        <f t="shared" si="0"/>
        <v>11298000</v>
      </c>
      <c r="K60" s="81">
        <f t="shared" si="1"/>
        <v>48.699087317804114</v>
      </c>
      <c r="L60" s="79">
        <f>L15+L17+L20+L24+L28+L33+L32+L39+L41+L52+L54+L58</f>
        <v>10725000</v>
      </c>
      <c r="M60" s="79">
        <f>M15+M17+M20+M24+M28+M33+M32+M39+M41+M52+M54+M58</f>
        <v>7023568.8000000007</v>
      </c>
      <c r="N60" s="79">
        <f>N15+N17+N20+N24+N28+N33+N32+N39+N41+N52+N54+N58</f>
        <v>1684730.26</v>
      </c>
      <c r="O60" s="79">
        <f>O15+O17+O20+O24+O28+O33+O32+O39+O41+O52+O54+O58</f>
        <v>8708299.0600000005</v>
      </c>
      <c r="P60" s="83">
        <f t="shared" si="2"/>
        <v>2016700.9399999995</v>
      </c>
      <c r="Q60" s="81">
        <f t="shared" si="3"/>
        <v>81.2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262</v>
      </c>
      <c r="H61" s="79">
        <f>+H16+H18+H29+H40</f>
        <v>1500000</v>
      </c>
      <c r="I61" s="79">
        <f>+I16+I18+I29+I40</f>
        <v>1500000</v>
      </c>
      <c r="J61" s="80">
        <f t="shared" si="0"/>
        <v>0</v>
      </c>
      <c r="K61" s="81">
        <f t="shared" si="1"/>
        <v>100</v>
      </c>
      <c r="L61" s="79">
        <f>+L16+L18+L29+L40</f>
        <v>1500000</v>
      </c>
      <c r="M61" s="79">
        <f>+M16+M18+M29+M40</f>
        <v>1720137</v>
      </c>
      <c r="N61" s="79">
        <f>+N16+N18+N29+N40</f>
        <v>110398.83</v>
      </c>
      <c r="O61" s="79">
        <f>+O16+O18+O29+O40</f>
        <v>1830535.83</v>
      </c>
      <c r="P61" s="83">
        <f t="shared" si="2"/>
        <v>-330535.83000000007</v>
      </c>
      <c r="Q61" s="81">
        <f t="shared" si="3"/>
        <v>122.04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408</v>
      </c>
      <c r="C64" s="87"/>
      <c r="D64" s="87"/>
      <c r="E64" s="87"/>
      <c r="F64" s="87"/>
      <c r="G64" s="91" t="s">
        <v>409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402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08" t="s">
        <v>60</v>
      </c>
      <c r="B67" s="209"/>
      <c r="C67" s="209"/>
      <c r="D67" s="209"/>
      <c r="E67" s="209"/>
      <c r="F67" s="209"/>
      <c r="G67" s="150" t="s">
        <v>61</v>
      </c>
      <c r="H67" s="138">
        <f>+H68+H79+H81</f>
        <v>43391000</v>
      </c>
      <c r="I67" s="138">
        <f>+I68+I79+I81</f>
        <v>26316900</v>
      </c>
      <c r="J67" s="138">
        <f t="shared" ref="J67" si="14">+J68+J79+J81</f>
        <v>17074100</v>
      </c>
      <c r="K67" s="95">
        <f t="shared" ref="K67:K108" si="15">ROUND(I67/H67*100,2)</f>
        <v>60.65</v>
      </c>
      <c r="L67" s="138">
        <f>+L68+L79+L81</f>
        <v>26316900</v>
      </c>
      <c r="M67" s="138">
        <f>+M68+M79+M81</f>
        <v>16189634.199999999</v>
      </c>
      <c r="N67" s="138">
        <f>+N68+N79+N81</f>
        <v>7794581.2799999993</v>
      </c>
      <c r="O67" s="138">
        <f>+O68+O79+O81</f>
        <v>23984215.48</v>
      </c>
      <c r="P67" s="138">
        <f>L67-O67</f>
        <v>2332684.5199999996</v>
      </c>
      <c r="Q67" s="95">
        <f>ROUND(O67/L67*100,2)</f>
        <v>91.14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43391000</v>
      </c>
      <c r="I68" s="96">
        <f>+I69+I70+I71+I72+I73+I74+I75+I76+I77+I78</f>
        <v>26316900</v>
      </c>
      <c r="J68" s="96">
        <f t="shared" ref="J68" si="16">+J69+J70+J71+J72+J73+J74+J75+J76+J77+J78</f>
        <v>17074100</v>
      </c>
      <c r="K68" s="97">
        <f t="shared" si="15"/>
        <v>60.65</v>
      </c>
      <c r="L68" s="96">
        <f>+L69+L70+L71+L72+L73+L74+L75+L76+L77+L78</f>
        <v>26316900</v>
      </c>
      <c r="M68" s="96">
        <f>+M69+M70+M71+M72+M73+M74+M75+M76+M77+M78</f>
        <v>16655599.199999999</v>
      </c>
      <c r="N68" s="96">
        <f>+N69+N70+N71+N72+N73+N74+N75+N76+N77+N78</f>
        <v>7794581.2799999993</v>
      </c>
      <c r="O68" s="96">
        <f t="shared" ref="O68" si="17">+O69+O70+O71+O72+O73+O74+O75+O76+O77+O78</f>
        <v>24450180.48</v>
      </c>
      <c r="P68" s="96">
        <f t="shared" ref="P68:P125" si="18">L68-O68</f>
        <v>1866719.5199999996</v>
      </c>
      <c r="Q68" s="97">
        <f t="shared" ref="Q68:Q77" si="19">ROUND(O68/L68*100,2)</f>
        <v>92.91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20">+H84</f>
        <v>4292000</v>
      </c>
      <c r="I69" s="96">
        <f t="shared" ref="I69" si="21">+I84</f>
        <v>2417900</v>
      </c>
      <c r="J69" s="96">
        <f t="shared" si="20"/>
        <v>1874100</v>
      </c>
      <c r="K69" s="97">
        <f t="shared" si="15"/>
        <v>56.34</v>
      </c>
      <c r="L69" s="96">
        <f t="shared" ref="L69:N69" si="22">+L84</f>
        <v>2417900</v>
      </c>
      <c r="M69" s="96">
        <f t="shared" si="22"/>
        <v>1614955</v>
      </c>
      <c r="N69" s="96">
        <f t="shared" si="22"/>
        <v>407358</v>
      </c>
      <c r="O69" s="96">
        <f t="shared" ref="O69:O73" si="23">+O84</f>
        <v>2022313</v>
      </c>
      <c r="P69" s="96">
        <f t="shared" si="18"/>
        <v>395587</v>
      </c>
      <c r="Q69" s="97">
        <f t="shared" si="19"/>
        <v>83.64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20"/>
        <v>341000</v>
      </c>
      <c r="I70" s="96">
        <f t="shared" ref="I70" si="24">+I85</f>
        <v>238000</v>
      </c>
      <c r="J70" s="96">
        <f t="shared" si="20"/>
        <v>103000</v>
      </c>
      <c r="K70" s="97">
        <f t="shared" si="15"/>
        <v>69.790000000000006</v>
      </c>
      <c r="L70" s="96">
        <f t="shared" ref="L70:N70" si="25">+L85</f>
        <v>238000</v>
      </c>
      <c r="M70" s="96">
        <f t="shared" si="25"/>
        <v>140866</v>
      </c>
      <c r="N70" s="96">
        <f t="shared" si="25"/>
        <v>26970.639999999999</v>
      </c>
      <c r="O70" s="96">
        <f t="shared" si="23"/>
        <v>167836.63999999998</v>
      </c>
      <c r="P70" s="96">
        <f t="shared" si="18"/>
        <v>70163.360000000015</v>
      </c>
      <c r="Q70" s="97">
        <f t="shared" si="19"/>
        <v>70.52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6">+H86</f>
        <v>0</v>
      </c>
      <c r="I71" s="96">
        <f t="shared" ref="I71" si="27">+I86</f>
        <v>0</v>
      </c>
      <c r="J71" s="96">
        <f t="shared" ref="J71:J73" si="28">+J86</f>
        <v>0</v>
      </c>
      <c r="K71" s="97" t="e">
        <f t="shared" si="15"/>
        <v>#DIV/0!</v>
      </c>
      <c r="L71" s="96">
        <f t="shared" ref="L71:N71" si="29">+L86</f>
        <v>0</v>
      </c>
      <c r="M71" s="96">
        <f t="shared" si="29"/>
        <v>0</v>
      </c>
      <c r="N71" s="96">
        <f t="shared" si="29"/>
        <v>0</v>
      </c>
      <c r="O71" s="96">
        <f t="shared" si="23"/>
        <v>0</v>
      </c>
      <c r="P71" s="96">
        <f t="shared" si="18"/>
        <v>0</v>
      </c>
      <c r="Q71" s="97" t="e">
        <f t="shared" si="19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30">+H87</f>
        <v>0</v>
      </c>
      <c r="I72" s="96">
        <f t="shared" ref="I72" si="31">+I87</f>
        <v>0</v>
      </c>
      <c r="J72" s="96">
        <f t="shared" si="28"/>
        <v>0</v>
      </c>
      <c r="K72" s="97" t="e">
        <f t="shared" si="15"/>
        <v>#DIV/0!</v>
      </c>
      <c r="L72" s="96">
        <f t="shared" ref="L72:N72" si="32">+L87</f>
        <v>0</v>
      </c>
      <c r="M72" s="96">
        <f t="shared" si="32"/>
        <v>0</v>
      </c>
      <c r="N72" s="96">
        <f t="shared" si="32"/>
        <v>0</v>
      </c>
      <c r="O72" s="96">
        <f t="shared" si="23"/>
        <v>0</v>
      </c>
      <c r="P72" s="96">
        <f t="shared" si="18"/>
        <v>0</v>
      </c>
      <c r="Q72" s="97" t="e">
        <f t="shared" si="19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3">+H88</f>
        <v>2400000</v>
      </c>
      <c r="I73" s="96">
        <f t="shared" ref="I73" si="34">+I88</f>
        <v>1136000</v>
      </c>
      <c r="J73" s="96">
        <f t="shared" si="28"/>
        <v>1264000</v>
      </c>
      <c r="K73" s="97">
        <f t="shared" si="15"/>
        <v>47.33</v>
      </c>
      <c r="L73" s="96">
        <f t="shared" ref="L73:N73" si="35">+L88</f>
        <v>1136000</v>
      </c>
      <c r="M73" s="96">
        <f t="shared" si="35"/>
        <v>839202</v>
      </c>
      <c r="N73" s="96">
        <f t="shared" si="35"/>
        <v>225691</v>
      </c>
      <c r="O73" s="96">
        <f t="shared" si="23"/>
        <v>1064893</v>
      </c>
      <c r="P73" s="96">
        <f t="shared" si="18"/>
        <v>71107</v>
      </c>
      <c r="Q73" s="97">
        <f t="shared" si="19"/>
        <v>93.74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6">+H95</f>
        <v>0</v>
      </c>
      <c r="I74" s="96">
        <f t="shared" ref="I74" si="37">+I95</f>
        <v>0</v>
      </c>
      <c r="J74" s="96">
        <f t="shared" ref="J74:J76" si="38">+J95</f>
        <v>0</v>
      </c>
      <c r="K74" s="97" t="e">
        <f t="shared" si="15"/>
        <v>#DIV/0!</v>
      </c>
      <c r="L74" s="96">
        <f t="shared" ref="L74:N74" si="39">+L95</f>
        <v>0</v>
      </c>
      <c r="M74" s="96">
        <f t="shared" si="39"/>
        <v>0</v>
      </c>
      <c r="N74" s="96">
        <f t="shared" si="39"/>
        <v>0</v>
      </c>
      <c r="O74" s="96">
        <f t="shared" ref="O74:O76" si="40">+O95</f>
        <v>0</v>
      </c>
      <c r="P74" s="96">
        <f t="shared" si="18"/>
        <v>0</v>
      </c>
      <c r="Q74" s="97" t="e">
        <f t="shared" si="19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1">+H96</f>
        <v>2348000</v>
      </c>
      <c r="I75" s="96">
        <f t="shared" ref="I75" si="42">+I96</f>
        <v>440000</v>
      </c>
      <c r="J75" s="96">
        <f t="shared" si="38"/>
        <v>1908000</v>
      </c>
      <c r="K75" s="97">
        <f t="shared" si="15"/>
        <v>18.739999999999998</v>
      </c>
      <c r="L75" s="96">
        <f t="shared" ref="L75:N75" si="43">+L96</f>
        <v>440000</v>
      </c>
      <c r="M75" s="96">
        <f t="shared" si="43"/>
        <v>0</v>
      </c>
      <c r="N75" s="96">
        <f t="shared" si="43"/>
        <v>0</v>
      </c>
      <c r="O75" s="96">
        <f t="shared" si="40"/>
        <v>0</v>
      </c>
      <c r="P75" s="96">
        <f t="shared" si="18"/>
        <v>440000</v>
      </c>
      <c r="Q75" s="97">
        <f t="shared" si="19"/>
        <v>0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4">+H97</f>
        <v>33769000</v>
      </c>
      <c r="I76" s="96">
        <f t="shared" ref="I76" si="45">+I97</f>
        <v>21844000</v>
      </c>
      <c r="J76" s="96">
        <f t="shared" si="38"/>
        <v>11925000</v>
      </c>
      <c r="K76" s="97">
        <f t="shared" si="15"/>
        <v>64.69</v>
      </c>
      <c r="L76" s="96">
        <f t="shared" ref="L76:N76" si="46">+L97</f>
        <v>21844000</v>
      </c>
      <c r="M76" s="96">
        <f t="shared" si="46"/>
        <v>13820266.199999999</v>
      </c>
      <c r="N76" s="96">
        <f t="shared" si="46"/>
        <v>7134561.6399999997</v>
      </c>
      <c r="O76" s="96">
        <f t="shared" si="40"/>
        <v>20954827.84</v>
      </c>
      <c r="P76" s="96">
        <f t="shared" si="18"/>
        <v>889172.16000000015</v>
      </c>
      <c r="Q76" s="97">
        <f t="shared" si="19"/>
        <v>95.93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7">+H102</f>
        <v>241000</v>
      </c>
      <c r="I77" s="96">
        <f t="shared" ref="I77" si="48">+I102</f>
        <v>241000</v>
      </c>
      <c r="J77" s="96">
        <f>+J102</f>
        <v>0</v>
      </c>
      <c r="K77" s="97">
        <f t="shared" si="15"/>
        <v>100</v>
      </c>
      <c r="L77" s="96">
        <f t="shared" ref="L77:N77" si="49">+L102</f>
        <v>241000</v>
      </c>
      <c r="M77" s="96">
        <f t="shared" si="49"/>
        <v>240310</v>
      </c>
      <c r="N77" s="96">
        <f t="shared" si="49"/>
        <v>0</v>
      </c>
      <c r="O77" s="96">
        <f>+O102</f>
        <v>240310</v>
      </c>
      <c r="P77" s="96">
        <f t="shared" si="18"/>
        <v>690</v>
      </c>
      <c r="Q77" s="97">
        <f t="shared" si="19"/>
        <v>99.71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8"/>
        <v>0</v>
      </c>
      <c r="Q78" s="97" t="e">
        <f t="shared" ref="Q78:Q112" si="50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8"/>
        <v>0</v>
      </c>
      <c r="Q79" s="97" t="e">
        <f t="shared" si="50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8"/>
        <v>0</v>
      </c>
      <c r="Q80" s="97" t="e">
        <f t="shared" si="50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f>+M109</f>
        <v>-465965</v>
      </c>
      <c r="N81" s="96">
        <f>+N109</f>
        <v>0</v>
      </c>
      <c r="O81" s="96">
        <f>+O109</f>
        <v>-465965</v>
      </c>
      <c r="P81" s="96">
        <f t="shared" si="18"/>
        <v>465965</v>
      </c>
      <c r="Q81" s="97" t="e">
        <f t="shared" si="50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197">
        <v>5004</v>
      </c>
      <c r="B82" s="198"/>
      <c r="C82" s="198"/>
      <c r="D82" s="198"/>
      <c r="E82" s="198"/>
      <c r="F82" s="198"/>
      <c r="G82" s="154" t="s">
        <v>87</v>
      </c>
      <c r="H82" s="98">
        <f>+H83+H104+H105+H109</f>
        <v>43391000</v>
      </c>
      <c r="I82" s="98">
        <f>+I83+I104+I105+I109</f>
        <v>26316900</v>
      </c>
      <c r="J82" s="98">
        <f>+J83+J104+J106+J109</f>
        <v>17074100</v>
      </c>
      <c r="K82" s="97">
        <f t="shared" si="15"/>
        <v>60.65</v>
      </c>
      <c r="L82" s="98">
        <f>+L83+L104+L105+L109</f>
        <v>26316900</v>
      </c>
      <c r="M82" s="98">
        <f>+M83+M104+M105+M109</f>
        <v>16189634.199999999</v>
      </c>
      <c r="N82" s="98">
        <f>+N83+N104+N105+N109</f>
        <v>7794581.2799999993</v>
      </c>
      <c r="O82" s="98">
        <f>+O83+O104+O106+O109</f>
        <v>23984215.48</v>
      </c>
      <c r="P82" s="98">
        <f t="shared" si="18"/>
        <v>2332684.5199999996</v>
      </c>
      <c r="Q82" s="95">
        <f t="shared" si="50"/>
        <v>91.14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43391000</v>
      </c>
      <c r="I83" s="96">
        <f>I84+I85+I86+I87+I88+I95+I96+I97+I102+I103</f>
        <v>26316900</v>
      </c>
      <c r="J83" s="96">
        <f t="shared" ref="J83" si="51">J84+J85+J86+J87+J88+J95+J96+J97+J102+J103</f>
        <v>17074100</v>
      </c>
      <c r="K83" s="97">
        <f t="shared" si="15"/>
        <v>60.65</v>
      </c>
      <c r="L83" s="96">
        <f>L84+L85+L86+L87+L88+L95+L96+L97+L102+L103</f>
        <v>26316900</v>
      </c>
      <c r="M83" s="96">
        <f>M84+M85+M86+M87+M88+M95+M96+M97+M102+M103</f>
        <v>16655599.199999999</v>
      </c>
      <c r="N83" s="96">
        <f>N84+N85+N86+N87+N88+N95+N96+N97+N102+N103</f>
        <v>7794581.2799999993</v>
      </c>
      <c r="O83" s="96">
        <f t="shared" ref="O83" si="52">O84+O85+O86+O87+O88+O95+O96+O97+O102+O103</f>
        <v>24450180.48</v>
      </c>
      <c r="P83" s="96">
        <f t="shared" si="18"/>
        <v>1866719.5199999996</v>
      </c>
      <c r="Q83" s="97">
        <f t="shared" si="50"/>
        <v>92.91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4292000</v>
      </c>
      <c r="I84" s="96">
        <f>I112+I179+I264</f>
        <v>2417900</v>
      </c>
      <c r="J84" s="96">
        <f>J112+J179+J264</f>
        <v>1874100</v>
      </c>
      <c r="K84" s="97">
        <f t="shared" si="15"/>
        <v>56.34</v>
      </c>
      <c r="L84" s="96">
        <f>L112+L179+L264</f>
        <v>2417900</v>
      </c>
      <c r="M84" s="96">
        <f>M112+M179+M264</f>
        <v>1614955</v>
      </c>
      <c r="N84" s="96">
        <f>N112+N179+N264</f>
        <v>407358</v>
      </c>
      <c r="O84" s="96">
        <f>O112+O179+O264</f>
        <v>2022313</v>
      </c>
      <c r="P84" s="96">
        <f t="shared" si="18"/>
        <v>395587</v>
      </c>
      <c r="Q84" s="97">
        <f t="shared" si="50"/>
        <v>83.64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341000</v>
      </c>
      <c r="I85" s="96">
        <f>I139+I206+I296+I385</f>
        <v>238000</v>
      </c>
      <c r="J85" s="96">
        <f>J139+J206+J296+J385</f>
        <v>103000</v>
      </c>
      <c r="K85" s="97">
        <f t="shared" si="15"/>
        <v>69.790000000000006</v>
      </c>
      <c r="L85" s="96">
        <f>L139+L206+L296+L385</f>
        <v>238000</v>
      </c>
      <c r="M85" s="96">
        <f>M139+M206+M296+M385</f>
        <v>140866</v>
      </c>
      <c r="N85" s="96">
        <f>N139+N206+N296+N385</f>
        <v>26970.639999999999</v>
      </c>
      <c r="O85" s="96">
        <f>O139+O206+O296+O385</f>
        <v>167836.63999999998</v>
      </c>
      <c r="P85" s="96">
        <f t="shared" si="18"/>
        <v>70163.360000000015</v>
      </c>
      <c r="Q85" s="97">
        <f t="shared" si="50"/>
        <v>70.52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8"/>
        <v>0</v>
      </c>
      <c r="Q86" s="97" t="e">
        <f t="shared" si="50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f>M235+M388</f>
        <v>0</v>
      </c>
      <c r="N87" s="96">
        <f>N235+N388</f>
        <v>0</v>
      </c>
      <c r="O87" s="96">
        <f>O235+O388</f>
        <v>0</v>
      </c>
      <c r="P87" s="96">
        <f t="shared" si="18"/>
        <v>0</v>
      </c>
      <c r="Q87" s="97" t="e">
        <f t="shared" si="50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2400000</v>
      </c>
      <c r="I88" s="96">
        <f>I237+I332+I391</f>
        <v>1136000</v>
      </c>
      <c r="J88" s="96">
        <f>J237+J332+J391</f>
        <v>1264000</v>
      </c>
      <c r="K88" s="97">
        <f t="shared" si="15"/>
        <v>47.33</v>
      </c>
      <c r="L88" s="96">
        <f>L237+L332+L391</f>
        <v>1136000</v>
      </c>
      <c r="M88" s="96">
        <f>M237+M332+M391</f>
        <v>839202</v>
      </c>
      <c r="N88" s="96">
        <f>N237+N332+N391</f>
        <v>225691</v>
      </c>
      <c r="O88" s="96">
        <f>O237+O332+O391</f>
        <v>1064893</v>
      </c>
      <c r="P88" s="96">
        <f t="shared" si="18"/>
        <v>71107</v>
      </c>
      <c r="Q88" s="97">
        <f t="shared" si="50"/>
        <v>93.74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2400000</v>
      </c>
      <c r="I89" s="96">
        <f>I90+I91+I92+I93+I94</f>
        <v>1136000</v>
      </c>
      <c r="J89" s="96">
        <f>J90+J91+J92+J93+J94</f>
        <v>1264000</v>
      </c>
      <c r="K89" s="97">
        <f t="shared" si="15"/>
        <v>47.33</v>
      </c>
      <c r="L89" s="96">
        <f>L90+L91+L92+L93+L94</f>
        <v>1136000</v>
      </c>
      <c r="M89" s="96">
        <f>M90+M91+M92+M93+M94</f>
        <v>839202</v>
      </c>
      <c r="N89" s="96">
        <f>N90+N91+N92+N93+N94</f>
        <v>225691</v>
      </c>
      <c r="O89" s="96">
        <f>O90+O91+O92+O93+O94</f>
        <v>1064893</v>
      </c>
      <c r="P89" s="96">
        <f t="shared" si="18"/>
        <v>71107</v>
      </c>
      <c r="Q89" s="97">
        <f t="shared" si="50"/>
        <v>93.74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8"/>
        <v>0</v>
      </c>
      <c r="Q90" s="97" t="e">
        <f t="shared" si="50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2400000</v>
      </c>
      <c r="I91" s="96">
        <f>I334</f>
        <v>1136000</v>
      </c>
      <c r="J91" s="96">
        <f>J334</f>
        <v>1264000</v>
      </c>
      <c r="K91" s="97">
        <f t="shared" si="15"/>
        <v>47.33</v>
      </c>
      <c r="L91" s="96">
        <f>L334</f>
        <v>1136000</v>
      </c>
      <c r="M91" s="96">
        <f>M334</f>
        <v>839202</v>
      </c>
      <c r="N91" s="96">
        <f>N334</f>
        <v>225691</v>
      </c>
      <c r="O91" s="96">
        <f>O334</f>
        <v>1064893</v>
      </c>
      <c r="P91" s="96">
        <f t="shared" si="18"/>
        <v>71107</v>
      </c>
      <c r="Q91" s="97">
        <f t="shared" si="50"/>
        <v>93.74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f>M393</f>
        <v>0</v>
      </c>
      <c r="N92" s="96">
        <f>N393</f>
        <v>0</v>
      </c>
      <c r="O92" s="96">
        <f>O393</f>
        <v>0</v>
      </c>
      <c r="P92" s="96">
        <f t="shared" si="18"/>
        <v>0</v>
      </c>
      <c r="Q92" s="97" t="e">
        <f t="shared" si="50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3">H335</f>
        <v>0</v>
      </c>
      <c r="I93" s="96">
        <f t="shared" ref="I93" si="54">I335</f>
        <v>0</v>
      </c>
      <c r="J93" s="96">
        <f t="shared" ref="J93:J94" si="55">J335</f>
        <v>0</v>
      </c>
      <c r="K93" s="97" t="e">
        <f t="shared" si="15"/>
        <v>#DIV/0!</v>
      </c>
      <c r="L93" s="96">
        <f t="shared" ref="L93:N93" si="56">L335</f>
        <v>0</v>
      </c>
      <c r="M93" s="96">
        <f t="shared" si="56"/>
        <v>0</v>
      </c>
      <c r="N93" s="96">
        <f t="shared" si="56"/>
        <v>0</v>
      </c>
      <c r="O93" s="96">
        <f t="shared" ref="O93" si="57">O335</f>
        <v>0</v>
      </c>
      <c r="P93" s="96">
        <f t="shared" si="18"/>
        <v>0</v>
      </c>
      <c r="Q93" s="97" t="e">
        <f t="shared" si="50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8">H336</f>
        <v>0</v>
      </c>
      <c r="I94" s="96">
        <f t="shared" ref="I94" si="59">I336</f>
        <v>0</v>
      </c>
      <c r="J94" s="96">
        <f t="shared" si="55"/>
        <v>0</v>
      </c>
      <c r="K94" s="97" t="e">
        <f t="shared" si="15"/>
        <v>#DIV/0!</v>
      </c>
      <c r="L94" s="96">
        <f t="shared" ref="L94:N94" si="60">L336</f>
        <v>0</v>
      </c>
      <c r="M94" s="96">
        <f t="shared" si="60"/>
        <v>0</v>
      </c>
      <c r="N94" s="96">
        <f t="shared" si="60"/>
        <v>0</v>
      </c>
      <c r="O94" s="96">
        <f t="shared" ref="O94" si="61">O336</f>
        <v>0</v>
      </c>
      <c r="P94" s="96">
        <f t="shared" si="18"/>
        <v>0</v>
      </c>
      <c r="Q94" s="97" t="e">
        <f t="shared" si="50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f>M394</f>
        <v>0</v>
      </c>
      <c r="N95" s="96">
        <f>N394</f>
        <v>0</v>
      </c>
      <c r="O95" s="96">
        <f>O394</f>
        <v>0</v>
      </c>
      <c r="P95" s="96">
        <f t="shared" si="18"/>
        <v>0</v>
      </c>
      <c r="Q95" s="97" t="e">
        <f t="shared" si="50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2348000</v>
      </c>
      <c r="I96" s="96">
        <f>I240+I400</f>
        <v>440000</v>
      </c>
      <c r="J96" s="96">
        <f>+J400</f>
        <v>1908000</v>
      </c>
      <c r="K96" s="97">
        <f t="shared" si="15"/>
        <v>18.739999999999998</v>
      </c>
      <c r="L96" s="96">
        <f>L240+L400</f>
        <v>440000</v>
      </c>
      <c r="M96" s="96">
        <f>M240+M400</f>
        <v>0</v>
      </c>
      <c r="N96" s="96">
        <f>N240+N400</f>
        <v>0</v>
      </c>
      <c r="O96" s="96">
        <f>O240+O400</f>
        <v>0</v>
      </c>
      <c r="P96" s="96">
        <f t="shared" si="18"/>
        <v>440000</v>
      </c>
      <c r="Q96" s="97">
        <f t="shared" si="50"/>
        <v>0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33769000</v>
      </c>
      <c r="I97" s="96">
        <f>I244+I337+I414</f>
        <v>21844000</v>
      </c>
      <c r="J97" s="96">
        <f>J244+J337+J414</f>
        <v>11925000</v>
      </c>
      <c r="K97" s="97">
        <f t="shared" si="15"/>
        <v>64.69</v>
      </c>
      <c r="L97" s="96">
        <f>L244+L337+L414</f>
        <v>21844000</v>
      </c>
      <c r="M97" s="96">
        <f>M244+M337+M414</f>
        <v>13820266.199999999</v>
      </c>
      <c r="N97" s="96">
        <f>N244+N337+N414</f>
        <v>7134561.6399999997</v>
      </c>
      <c r="O97" s="96">
        <f>O244+O337+O414</f>
        <v>20954827.84</v>
      </c>
      <c r="P97" s="96">
        <f t="shared" si="18"/>
        <v>889172.16000000015</v>
      </c>
      <c r="Q97" s="97">
        <f t="shared" si="50"/>
        <v>95.93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9000000</v>
      </c>
      <c r="I98" s="96">
        <f>I245+I338</f>
        <v>5356000</v>
      </c>
      <c r="J98" s="96">
        <f>J245+J338</f>
        <v>3644000</v>
      </c>
      <c r="K98" s="97">
        <f t="shared" si="15"/>
        <v>59.51</v>
      </c>
      <c r="L98" s="96">
        <f>L245+L338</f>
        <v>5356000</v>
      </c>
      <c r="M98" s="96">
        <f>M245+M338</f>
        <v>3585207</v>
      </c>
      <c r="N98" s="96">
        <f>N245+N338</f>
        <v>946808</v>
      </c>
      <c r="O98" s="96">
        <f>O245+O338</f>
        <v>4532015</v>
      </c>
      <c r="P98" s="96">
        <f t="shared" si="18"/>
        <v>823985</v>
      </c>
      <c r="Q98" s="97">
        <f t="shared" si="50"/>
        <v>84.62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24769000</v>
      </c>
      <c r="I99" s="96">
        <f>I100+I101</f>
        <v>16488000</v>
      </c>
      <c r="J99" s="96">
        <f>J100+J101</f>
        <v>8281000</v>
      </c>
      <c r="K99" s="97">
        <f t="shared" si="15"/>
        <v>66.569999999999993</v>
      </c>
      <c r="L99" s="96">
        <f>L100+L101</f>
        <v>16488000</v>
      </c>
      <c r="M99" s="96">
        <f>M100+M101</f>
        <v>10235059.199999999</v>
      </c>
      <c r="N99" s="96">
        <f>N100+N101</f>
        <v>6187753.6399999997</v>
      </c>
      <c r="O99" s="96">
        <f>O100+O101</f>
        <v>16422812.84</v>
      </c>
      <c r="P99" s="96">
        <f t="shared" si="18"/>
        <v>65187.160000000149</v>
      </c>
      <c r="Q99" s="97">
        <f t="shared" si="50"/>
        <v>99.6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24726000</v>
      </c>
      <c r="I100" s="96">
        <f>I247+I356+I416</f>
        <v>16478000</v>
      </c>
      <c r="J100" s="96">
        <f>J247+J355+J416</f>
        <v>8248000</v>
      </c>
      <c r="K100" s="97">
        <f t="shared" si="15"/>
        <v>66.64</v>
      </c>
      <c r="L100" s="96">
        <f>L247+L356+L416</f>
        <v>16478000</v>
      </c>
      <c r="M100" s="96">
        <f>M247+M356+M416</f>
        <v>10232980.199999999</v>
      </c>
      <c r="N100" s="96">
        <f>N247+N356+N416</f>
        <v>6180003.6399999997</v>
      </c>
      <c r="O100" s="96">
        <f>O247+O356+O416</f>
        <v>16412983.84</v>
      </c>
      <c r="P100" s="96">
        <f t="shared" si="18"/>
        <v>65016.160000000149</v>
      </c>
      <c r="Q100" s="97">
        <f t="shared" si="50"/>
        <v>99.61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43000</v>
      </c>
      <c r="I101" s="96">
        <f>I248</f>
        <v>10000</v>
      </c>
      <c r="J101" s="96">
        <f>J248</f>
        <v>33000</v>
      </c>
      <c r="K101" s="97">
        <f t="shared" si="15"/>
        <v>23.26</v>
      </c>
      <c r="L101" s="96">
        <f>L248</f>
        <v>10000</v>
      </c>
      <c r="M101" s="96">
        <f>M248</f>
        <v>2079</v>
      </c>
      <c r="N101" s="96">
        <f>N248+N441</f>
        <v>7750</v>
      </c>
      <c r="O101" s="96">
        <f>O248+O441</f>
        <v>9829</v>
      </c>
      <c r="P101" s="96">
        <f t="shared" si="18"/>
        <v>171</v>
      </c>
      <c r="Q101" s="97">
        <f t="shared" si="50"/>
        <v>98.29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241000</v>
      </c>
      <c r="I102" s="96">
        <f>I157+I358</f>
        <v>241000</v>
      </c>
      <c r="J102" s="96">
        <f>J157+J358</f>
        <v>0</v>
      </c>
      <c r="K102" s="97">
        <f t="shared" si="15"/>
        <v>100</v>
      </c>
      <c r="L102" s="96">
        <f>L157+L358</f>
        <v>241000</v>
      </c>
      <c r="M102" s="96">
        <f>M157+M358</f>
        <v>240310</v>
      </c>
      <c r="N102" s="96">
        <f>N157+N358</f>
        <v>0</v>
      </c>
      <c r="O102" s="96">
        <f>O157+O358</f>
        <v>240310</v>
      </c>
      <c r="P102" s="96">
        <f t="shared" si="18"/>
        <v>690</v>
      </c>
      <c r="Q102" s="97">
        <f t="shared" si="50"/>
        <v>99.71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f>M442</f>
        <v>0</v>
      </c>
      <c r="N103" s="96">
        <f>N442</f>
        <v>0</v>
      </c>
      <c r="O103" s="96">
        <f>O442</f>
        <v>0</v>
      </c>
      <c r="P103" s="96">
        <f t="shared" si="18"/>
        <v>0</v>
      </c>
      <c r="Q103" s="97" t="e">
        <f t="shared" si="50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2">L249+L361</f>
        <v>0</v>
      </c>
      <c r="M104" s="96">
        <f t="shared" si="62"/>
        <v>0</v>
      </c>
      <c r="N104" s="96">
        <f t="shared" si="62"/>
        <v>0</v>
      </c>
      <c r="O104" s="96">
        <f t="shared" si="62"/>
        <v>0</v>
      </c>
      <c r="P104" s="96">
        <f t="shared" si="18"/>
        <v>0</v>
      </c>
      <c r="Q104" s="97" t="e">
        <f t="shared" si="50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2"/>
        <v>0</v>
      </c>
      <c r="M105" s="96">
        <f t="shared" si="62"/>
        <v>0</v>
      </c>
      <c r="N105" s="96">
        <f t="shared" si="62"/>
        <v>0</v>
      </c>
      <c r="O105" s="96">
        <f t="shared" si="62"/>
        <v>0</v>
      </c>
      <c r="P105" s="96">
        <f t="shared" si="18"/>
        <v>0</v>
      </c>
      <c r="Q105" s="97" t="e">
        <f t="shared" si="50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3">J107+J108</f>
        <v>0</v>
      </c>
      <c r="K106" s="97" t="e">
        <f t="shared" si="15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O369</f>
        <v>0</v>
      </c>
      <c r="P106" s="96">
        <f t="shared" si="18"/>
        <v>0</v>
      </c>
      <c r="Q106" s="97" t="e">
        <f t="shared" si="50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8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f>M372</f>
        <v>0</v>
      </c>
      <c r="N108" s="96">
        <f>N372</f>
        <v>0</v>
      </c>
      <c r="O108" s="96">
        <f>O372</f>
        <v>0</v>
      </c>
      <c r="P108" s="96">
        <f t="shared" si="18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f>+M257+M373+M445+M159</f>
        <v>-465965</v>
      </c>
      <c r="N109" s="99">
        <f>+N257+N373+N445+N159</f>
        <v>0</v>
      </c>
      <c r="O109" s="99">
        <f>+O257+O373+O445+O159</f>
        <v>-465965</v>
      </c>
      <c r="P109" s="99">
        <f t="shared" si="18"/>
        <v>465965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10" t="s">
        <v>110</v>
      </c>
      <c r="B110" s="211"/>
      <c r="C110" s="211"/>
      <c r="D110" s="211"/>
      <c r="E110" s="211"/>
      <c r="F110" s="211"/>
      <c r="G110" s="158" t="s">
        <v>111</v>
      </c>
      <c r="H110" s="101">
        <f>H111+H159</f>
        <v>241000</v>
      </c>
      <c r="I110" s="101">
        <f>I111+I159</f>
        <v>241000</v>
      </c>
      <c r="J110" s="101">
        <f>J111+J159</f>
        <v>0</v>
      </c>
      <c r="K110" s="102">
        <f>ROUND(I110/H110*100,2)</f>
        <v>100</v>
      </c>
      <c r="L110" s="101">
        <f>L111+L159</f>
        <v>241000</v>
      </c>
      <c r="M110" s="103">
        <f>M111+M159</f>
        <v>240310</v>
      </c>
      <c r="N110" s="101">
        <f>N111+N159</f>
        <v>0</v>
      </c>
      <c r="O110" s="104">
        <f>O111+O159</f>
        <v>240310</v>
      </c>
      <c r="P110" s="104">
        <f t="shared" si="18"/>
        <v>690</v>
      </c>
      <c r="Q110" s="95">
        <f t="shared" si="50"/>
        <v>99.71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241000</v>
      </c>
      <c r="I111" s="105">
        <f>I112+I139+I157</f>
        <v>241000</v>
      </c>
      <c r="J111" s="105">
        <f>J112+J139+J157</f>
        <v>0</v>
      </c>
      <c r="K111" s="106">
        <f>ROUND(I111/H111*100,2)</f>
        <v>100</v>
      </c>
      <c r="L111" s="105">
        <f>L112+L139+L157</f>
        <v>241000</v>
      </c>
      <c r="M111" s="96">
        <f>M112+M139+M157</f>
        <v>240310</v>
      </c>
      <c r="N111" s="105">
        <f>N112+N139+N157</f>
        <v>0</v>
      </c>
      <c r="O111" s="107">
        <f>O112+O139+O157</f>
        <v>240310</v>
      </c>
      <c r="P111" s="107">
        <f t="shared" si="18"/>
        <v>690</v>
      </c>
      <c r="Q111" s="108">
        <f t="shared" si="50"/>
        <v>99.71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8"/>
        <v>0</v>
      </c>
      <c r="Q112" s="108" t="e">
        <f t="shared" si="50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8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4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8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294</v>
      </c>
      <c r="H115" s="109"/>
      <c r="I115" s="109"/>
      <c r="J115" s="109">
        <f t="shared" si="64"/>
        <v>0</v>
      </c>
      <c r="K115" s="106"/>
      <c r="L115" s="109"/>
      <c r="M115" s="110"/>
      <c r="N115" s="109"/>
      <c r="O115" s="111">
        <f t="shared" ref="O115:O138" si="65">M115+N115</f>
        <v>0</v>
      </c>
      <c r="P115" s="111">
        <f t="shared" si="18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292</v>
      </c>
      <c r="H116" s="109"/>
      <c r="I116" s="109"/>
      <c r="J116" s="109">
        <f t="shared" si="64"/>
        <v>0</v>
      </c>
      <c r="K116" s="106"/>
      <c r="L116" s="109"/>
      <c r="M116" s="110"/>
      <c r="N116" s="109"/>
      <c r="O116" s="111">
        <f t="shared" si="65"/>
        <v>0</v>
      </c>
      <c r="P116" s="111">
        <f t="shared" si="18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293</v>
      </c>
      <c r="H117" s="109"/>
      <c r="I117" s="109"/>
      <c r="J117" s="109">
        <f t="shared" si="64"/>
        <v>0</v>
      </c>
      <c r="K117" s="106"/>
      <c r="L117" s="109"/>
      <c r="M117" s="110"/>
      <c r="N117" s="109"/>
      <c r="O117" s="111">
        <f t="shared" si="65"/>
        <v>0</v>
      </c>
      <c r="P117" s="111">
        <f t="shared" si="18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295</v>
      </c>
      <c r="H118" s="109"/>
      <c r="I118" s="109"/>
      <c r="J118" s="109">
        <f t="shared" si="64"/>
        <v>0</v>
      </c>
      <c r="K118" s="106"/>
      <c r="L118" s="109"/>
      <c r="M118" s="110"/>
      <c r="N118" s="109"/>
      <c r="O118" s="111">
        <f t="shared" si="65"/>
        <v>0</v>
      </c>
      <c r="P118" s="111">
        <f t="shared" si="18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283</v>
      </c>
      <c r="H119" s="109"/>
      <c r="I119" s="109"/>
      <c r="J119" s="109">
        <f t="shared" si="64"/>
        <v>0</v>
      </c>
      <c r="K119" s="106"/>
      <c r="L119" s="109"/>
      <c r="M119" s="110"/>
      <c r="N119" s="109"/>
      <c r="O119" s="111">
        <f t="shared" si="65"/>
        <v>0</v>
      </c>
      <c r="P119" s="111">
        <f t="shared" si="18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296</v>
      </c>
      <c r="H120" s="109"/>
      <c r="I120" s="109"/>
      <c r="J120" s="109">
        <f t="shared" si="64"/>
        <v>0</v>
      </c>
      <c r="K120" s="106"/>
      <c r="L120" s="109"/>
      <c r="M120" s="110"/>
      <c r="N120" s="109"/>
      <c r="O120" s="111">
        <f t="shared" si="65"/>
        <v>0</v>
      </c>
      <c r="P120" s="111">
        <f t="shared" si="18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297</v>
      </c>
      <c r="H121" s="109"/>
      <c r="I121" s="109"/>
      <c r="J121" s="109">
        <f t="shared" si="64"/>
        <v>0</v>
      </c>
      <c r="K121" s="106"/>
      <c r="L121" s="109"/>
      <c r="M121" s="110"/>
      <c r="N121" s="109"/>
      <c r="O121" s="111">
        <f t="shared" si="65"/>
        <v>0</v>
      </c>
      <c r="P121" s="111">
        <f t="shared" si="18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286</v>
      </c>
      <c r="H122" s="109"/>
      <c r="I122" s="109"/>
      <c r="J122" s="109">
        <f t="shared" si="64"/>
        <v>0</v>
      </c>
      <c r="K122" s="106"/>
      <c r="L122" s="109"/>
      <c r="M122" s="110"/>
      <c r="N122" s="109"/>
      <c r="O122" s="111">
        <f t="shared" si="65"/>
        <v>0</v>
      </c>
      <c r="P122" s="111">
        <f t="shared" si="18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287</v>
      </c>
      <c r="H123" s="109"/>
      <c r="I123" s="109"/>
      <c r="J123" s="109">
        <f t="shared" si="64"/>
        <v>0</v>
      </c>
      <c r="K123" s="106"/>
      <c r="L123" s="109"/>
      <c r="M123" s="110"/>
      <c r="N123" s="109"/>
      <c r="O123" s="111">
        <f t="shared" si="65"/>
        <v>0</v>
      </c>
      <c r="P123" s="111">
        <f t="shared" si="18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298</v>
      </c>
      <c r="H124" s="109"/>
      <c r="I124" s="109"/>
      <c r="J124" s="109">
        <f t="shared" si="64"/>
        <v>0</v>
      </c>
      <c r="K124" s="106"/>
      <c r="L124" s="109"/>
      <c r="M124" s="110"/>
      <c r="N124" s="109"/>
      <c r="O124" s="111">
        <f t="shared" si="65"/>
        <v>0</v>
      </c>
      <c r="P124" s="111">
        <f t="shared" si="18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299</v>
      </c>
      <c r="H125" s="109"/>
      <c r="I125" s="109"/>
      <c r="J125" s="109">
        <f t="shared" si="64"/>
        <v>0</v>
      </c>
      <c r="K125" s="106"/>
      <c r="L125" s="109"/>
      <c r="M125" s="110"/>
      <c r="N125" s="109"/>
      <c r="O125" s="111">
        <f t="shared" si="65"/>
        <v>0</v>
      </c>
      <c r="P125" s="111">
        <f t="shared" si="18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273</v>
      </c>
      <c r="H126" s="109"/>
      <c r="I126" s="109"/>
      <c r="J126" s="109">
        <f t="shared" si="64"/>
        <v>0</v>
      </c>
      <c r="K126" s="106"/>
      <c r="L126" s="109"/>
      <c r="M126" s="110"/>
      <c r="N126" s="109"/>
      <c r="O126" s="111">
        <f t="shared" si="65"/>
        <v>0</v>
      </c>
      <c r="P126" s="111">
        <f t="shared" ref="P126:P182" si="66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300</v>
      </c>
      <c r="H127" s="109"/>
      <c r="I127" s="109"/>
      <c r="J127" s="109">
        <f t="shared" si="64"/>
        <v>0</v>
      </c>
      <c r="K127" s="106"/>
      <c r="L127" s="109"/>
      <c r="M127" s="110"/>
      <c r="N127" s="109"/>
      <c r="O127" s="111">
        <f t="shared" si="65"/>
        <v>0</v>
      </c>
      <c r="P127" s="111">
        <f t="shared" si="66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275</v>
      </c>
      <c r="H128" s="109"/>
      <c r="I128" s="109"/>
      <c r="J128" s="109">
        <f t="shared" si="64"/>
        <v>0</v>
      </c>
      <c r="K128" s="106"/>
      <c r="L128" s="109"/>
      <c r="M128" s="110"/>
      <c r="N128" s="109"/>
      <c r="O128" s="111">
        <f t="shared" si="65"/>
        <v>0</v>
      </c>
      <c r="P128" s="111">
        <f t="shared" si="66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274</v>
      </c>
      <c r="H129" s="109"/>
      <c r="I129" s="109"/>
      <c r="J129" s="109">
        <f t="shared" si="64"/>
        <v>0</v>
      </c>
      <c r="K129" s="106"/>
      <c r="L129" s="109"/>
      <c r="M129" s="110"/>
      <c r="N129" s="109"/>
      <c r="O129" s="111">
        <f t="shared" si="65"/>
        <v>0</v>
      </c>
      <c r="P129" s="111">
        <f t="shared" si="66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4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66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4"/>
        <v>0</v>
      </c>
      <c r="K131" s="106"/>
      <c r="L131" s="109"/>
      <c r="M131" s="110"/>
      <c r="N131" s="109"/>
      <c r="O131" s="111">
        <f t="shared" si="65"/>
        <v>0</v>
      </c>
      <c r="P131" s="111">
        <f t="shared" si="66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4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6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4"/>
        <v>0</v>
      </c>
      <c r="K133" s="106"/>
      <c r="L133" s="109"/>
      <c r="M133" s="110"/>
      <c r="N133" s="109"/>
      <c r="O133" s="111">
        <f t="shared" si="65"/>
        <v>0</v>
      </c>
      <c r="P133" s="111">
        <f t="shared" si="66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4"/>
        <v>0</v>
      </c>
      <c r="K134" s="106"/>
      <c r="L134" s="109"/>
      <c r="M134" s="110"/>
      <c r="N134" s="109"/>
      <c r="O134" s="111">
        <f t="shared" si="65"/>
        <v>0</v>
      </c>
      <c r="P134" s="111">
        <f t="shared" si="66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4"/>
        <v>0</v>
      </c>
      <c r="K135" s="106"/>
      <c r="L135" s="109"/>
      <c r="M135" s="110"/>
      <c r="N135" s="109"/>
      <c r="O135" s="111">
        <f t="shared" si="65"/>
        <v>0</v>
      </c>
      <c r="P135" s="111">
        <f t="shared" si="66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4"/>
        <v>0</v>
      </c>
      <c r="K136" s="106"/>
      <c r="L136" s="109"/>
      <c r="M136" s="110"/>
      <c r="N136" s="109"/>
      <c r="O136" s="111">
        <f t="shared" si="65"/>
        <v>0</v>
      </c>
      <c r="P136" s="111">
        <f t="shared" si="66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4"/>
        <v>0</v>
      </c>
      <c r="K137" s="106"/>
      <c r="L137" s="109"/>
      <c r="M137" s="110"/>
      <c r="N137" s="109"/>
      <c r="O137" s="111">
        <f t="shared" si="65"/>
        <v>0</v>
      </c>
      <c r="P137" s="111">
        <f t="shared" si="66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4"/>
        <v>0</v>
      </c>
      <c r="K138" s="106"/>
      <c r="L138" s="109"/>
      <c r="M138" s="110"/>
      <c r="N138" s="109"/>
      <c r="O138" s="111">
        <f t="shared" si="65"/>
        <v>0</v>
      </c>
      <c r="P138" s="111">
        <f t="shared" si="66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64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66"/>
        <v>0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303</v>
      </c>
      <c r="H140" s="105">
        <f>SUM(H141:H146)</f>
        <v>0</v>
      </c>
      <c r="I140" s="105">
        <f>SUM(I141:I146)</f>
        <v>0</v>
      </c>
      <c r="J140" s="109">
        <f t="shared" si="64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66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301</v>
      </c>
      <c r="H141" s="109"/>
      <c r="I141" s="109"/>
      <c r="J141" s="109">
        <f t="shared" si="64"/>
        <v>0</v>
      </c>
      <c r="K141" s="106"/>
      <c r="L141" s="109"/>
      <c r="M141" s="110"/>
      <c r="N141" s="109"/>
      <c r="O141" s="111">
        <f t="shared" ref="O141:O146" si="67">M141+N141</f>
        <v>0</v>
      </c>
      <c r="P141" s="111">
        <f t="shared" si="66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302</v>
      </c>
      <c r="H142" s="109"/>
      <c r="I142" s="109"/>
      <c r="J142" s="109">
        <f t="shared" si="64"/>
        <v>0</v>
      </c>
      <c r="K142" s="106"/>
      <c r="L142" s="109"/>
      <c r="M142" s="110"/>
      <c r="N142" s="109"/>
      <c r="O142" s="111">
        <f t="shared" si="67"/>
        <v>0</v>
      </c>
      <c r="P142" s="111">
        <f t="shared" si="66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304</v>
      </c>
      <c r="H143" s="109"/>
      <c r="I143" s="109"/>
      <c r="J143" s="109">
        <f t="shared" si="64"/>
        <v>0</v>
      </c>
      <c r="K143" s="106"/>
      <c r="L143" s="109"/>
      <c r="M143" s="110"/>
      <c r="N143" s="109"/>
      <c r="O143" s="111">
        <f t="shared" si="67"/>
        <v>0</v>
      </c>
      <c r="P143" s="111">
        <f t="shared" si="66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305</v>
      </c>
      <c r="H144" s="109"/>
      <c r="I144" s="109"/>
      <c r="J144" s="109">
        <f t="shared" si="64"/>
        <v>0</v>
      </c>
      <c r="K144" s="106"/>
      <c r="L144" s="109"/>
      <c r="M144" s="110"/>
      <c r="N144" s="109"/>
      <c r="O144" s="111">
        <f t="shared" si="67"/>
        <v>0</v>
      </c>
      <c r="P144" s="111">
        <f t="shared" si="66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306</v>
      </c>
      <c r="H145" s="109"/>
      <c r="I145" s="109"/>
      <c r="J145" s="109">
        <f t="shared" si="64"/>
        <v>0</v>
      </c>
      <c r="K145" s="106"/>
      <c r="L145" s="109"/>
      <c r="M145" s="110"/>
      <c r="N145" s="109"/>
      <c r="O145" s="111">
        <f t="shared" si="67"/>
        <v>0</v>
      </c>
      <c r="P145" s="111">
        <f t="shared" si="66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307</v>
      </c>
      <c r="H146" s="109"/>
      <c r="I146" s="109"/>
      <c r="J146" s="109">
        <f t="shared" si="64"/>
        <v>0</v>
      </c>
      <c r="K146" s="106"/>
      <c r="L146" s="109"/>
      <c r="M146" s="110"/>
      <c r="N146" s="109"/>
      <c r="O146" s="111">
        <f t="shared" si="67"/>
        <v>0</v>
      </c>
      <c r="P146" s="111">
        <f t="shared" si="66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4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66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308</v>
      </c>
      <c r="H148" s="109"/>
      <c r="I148" s="109"/>
      <c r="J148" s="109">
        <f t="shared" si="64"/>
        <v>0</v>
      </c>
      <c r="K148" s="106"/>
      <c r="L148" s="109"/>
      <c r="M148" s="110"/>
      <c r="N148" s="109"/>
      <c r="O148" s="111">
        <f t="shared" ref="O148:O151" si="68">M148+N148</f>
        <v>0</v>
      </c>
      <c r="P148" s="111">
        <f t="shared" si="66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309</v>
      </c>
      <c r="H149" s="109"/>
      <c r="I149" s="109"/>
      <c r="J149" s="109">
        <f t="shared" si="64"/>
        <v>0</v>
      </c>
      <c r="K149" s="106"/>
      <c r="L149" s="109"/>
      <c r="M149" s="110"/>
      <c r="N149" s="109"/>
      <c r="O149" s="111">
        <f t="shared" si="68"/>
        <v>0</v>
      </c>
      <c r="P149" s="111">
        <f t="shared" si="66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4"/>
        <v>0</v>
      </c>
      <c r="K150" s="106"/>
      <c r="L150" s="109"/>
      <c r="M150" s="110"/>
      <c r="N150" s="109"/>
      <c r="O150" s="111">
        <f t="shared" si="68"/>
        <v>0</v>
      </c>
      <c r="P150" s="111">
        <f t="shared" si="66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310</v>
      </c>
      <c r="H151" s="109"/>
      <c r="I151" s="109"/>
      <c r="J151" s="109">
        <f t="shared" si="64"/>
        <v>0</v>
      </c>
      <c r="K151" s="106"/>
      <c r="L151" s="109"/>
      <c r="M151" s="110"/>
      <c r="N151" s="109"/>
      <c r="O151" s="111">
        <f t="shared" si="68"/>
        <v>0</v>
      </c>
      <c r="P151" s="111">
        <f t="shared" si="66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315</v>
      </c>
      <c r="H152" s="105">
        <f>H153+H154+H155+H156</f>
        <v>0</v>
      </c>
      <c r="I152" s="105">
        <f>I153+I154+I155+I156</f>
        <v>0</v>
      </c>
      <c r="J152" s="109">
        <f t="shared" si="64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66"/>
        <v>0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291</v>
      </c>
      <c r="H153" s="109"/>
      <c r="I153" s="109"/>
      <c r="J153" s="109">
        <f t="shared" si="64"/>
        <v>0</v>
      </c>
      <c r="K153" s="106"/>
      <c r="L153" s="109"/>
      <c r="M153" s="110"/>
      <c r="N153" s="109"/>
      <c r="O153" s="111">
        <f t="shared" ref="O153:O159" si="69">M153+N153</f>
        <v>0</v>
      </c>
      <c r="P153" s="111">
        <f t="shared" si="66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311</v>
      </c>
      <c r="H154" s="109"/>
      <c r="I154" s="109"/>
      <c r="J154" s="109">
        <f t="shared" si="64"/>
        <v>0</v>
      </c>
      <c r="K154" s="106"/>
      <c r="L154" s="109"/>
      <c r="M154" s="110"/>
      <c r="N154" s="109"/>
      <c r="O154" s="111">
        <f t="shared" si="69"/>
        <v>0</v>
      </c>
      <c r="P154" s="111">
        <f t="shared" si="66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290</v>
      </c>
      <c r="H155" s="109"/>
      <c r="I155" s="109"/>
      <c r="J155" s="109">
        <f t="shared" si="64"/>
        <v>0</v>
      </c>
      <c r="K155" s="106"/>
      <c r="L155" s="109"/>
      <c r="M155" s="110"/>
      <c r="N155" s="109"/>
      <c r="O155" s="111">
        <f t="shared" si="69"/>
        <v>0</v>
      </c>
      <c r="P155" s="111">
        <f t="shared" si="66"/>
        <v>0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312</v>
      </c>
      <c r="H156" s="109"/>
      <c r="I156" s="109"/>
      <c r="J156" s="109">
        <f t="shared" si="64"/>
        <v>0</v>
      </c>
      <c r="K156" s="106"/>
      <c r="L156" s="109"/>
      <c r="M156" s="110"/>
      <c r="N156" s="109"/>
      <c r="O156" s="111">
        <f t="shared" si="69"/>
        <v>0</v>
      </c>
      <c r="P156" s="111">
        <f t="shared" si="66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314</v>
      </c>
      <c r="H157" s="105">
        <f>+H158</f>
        <v>241000</v>
      </c>
      <c r="I157" s="105">
        <f>+I158</f>
        <v>241000</v>
      </c>
      <c r="J157" s="105">
        <f t="shared" ref="J157" si="70">+J158</f>
        <v>0</v>
      </c>
      <c r="K157" s="106">
        <f>ROUND(I157/H157*100,2)</f>
        <v>100</v>
      </c>
      <c r="L157" s="105">
        <f>+L158</f>
        <v>241000</v>
      </c>
      <c r="M157" s="105">
        <f>+M158</f>
        <v>240310</v>
      </c>
      <c r="N157" s="105">
        <f>+N158</f>
        <v>0</v>
      </c>
      <c r="O157" s="105">
        <f t="shared" ref="O157" si="71">+O158</f>
        <v>240310</v>
      </c>
      <c r="P157" s="107">
        <f t="shared" si="66"/>
        <v>690</v>
      </c>
      <c r="Q157" s="108">
        <f t="shared" ref="Q157:Q178" si="72">ROUND(O157/L157*100,2)</f>
        <v>99.71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313</v>
      </c>
      <c r="H158" s="109">
        <v>241000</v>
      </c>
      <c r="I158" s="109">
        <v>241000</v>
      </c>
      <c r="J158" s="109">
        <f t="shared" ref="J158:J176" si="73">H158-I158</f>
        <v>0</v>
      </c>
      <c r="K158" s="106">
        <f>ROUND(I158/H158*100,2)</f>
        <v>100</v>
      </c>
      <c r="L158" s="109">
        <v>241000</v>
      </c>
      <c r="M158" s="110">
        <v>240310</v>
      </c>
      <c r="N158" s="109">
        <v>0</v>
      </c>
      <c r="O158" s="111">
        <f t="shared" si="69"/>
        <v>240310</v>
      </c>
      <c r="P158" s="111">
        <f t="shared" si="66"/>
        <v>690</v>
      </c>
      <c r="Q158" s="108">
        <f t="shared" si="72"/>
        <v>99.71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3"/>
        <v>0</v>
      </c>
      <c r="K159" s="115"/>
      <c r="L159" s="114"/>
      <c r="M159" s="116"/>
      <c r="N159" s="114"/>
      <c r="O159" s="117">
        <f t="shared" si="69"/>
        <v>0</v>
      </c>
      <c r="P159" s="117">
        <f t="shared" si="66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241000</v>
      </c>
      <c r="I160" s="105">
        <f>I157</f>
        <v>241000</v>
      </c>
      <c r="J160" s="109">
        <f t="shared" si="73"/>
        <v>0</v>
      </c>
      <c r="K160" s="106">
        <f t="shared" ref="K160:K175" si="74">ROUND(I160/H160*100,2)</f>
        <v>100</v>
      </c>
      <c r="L160" s="105">
        <f>L157</f>
        <v>241000</v>
      </c>
      <c r="M160" s="105">
        <f>M157</f>
        <v>240310</v>
      </c>
      <c r="N160" s="105">
        <f>N157</f>
        <v>0</v>
      </c>
      <c r="O160" s="105">
        <f>O157</f>
        <v>240310</v>
      </c>
      <c r="P160" s="107">
        <f t="shared" si="66"/>
        <v>690</v>
      </c>
      <c r="Q160" s="108">
        <f t="shared" si="72"/>
        <v>99.71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73"/>
        <v>0</v>
      </c>
      <c r="K161" s="106" t="e">
        <f t="shared" si="74"/>
        <v>#DIV/0!</v>
      </c>
      <c r="L161" s="105">
        <f>L162+L163</f>
        <v>0</v>
      </c>
      <c r="M161" s="105">
        <f>M162+M163</f>
        <v>0</v>
      </c>
      <c r="N161" s="105">
        <f>N162+N163</f>
        <v>0</v>
      </c>
      <c r="O161" s="105">
        <f>O162+O163</f>
        <v>0</v>
      </c>
      <c r="P161" s="107">
        <f t="shared" si="66"/>
        <v>0</v>
      </c>
      <c r="Q161" s="108" t="e">
        <f t="shared" si="72"/>
        <v>#DIV/0!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73"/>
        <v>0</v>
      </c>
      <c r="K162" s="106" t="e">
        <f t="shared" si="74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66"/>
        <v>0</v>
      </c>
      <c r="Q162" s="108" t="e">
        <f t="shared" si="72"/>
        <v>#DIV/0!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3"/>
        <v>0</v>
      </c>
      <c r="K163" s="106" t="e">
        <f t="shared" si="74"/>
        <v>#DIV/0!</v>
      </c>
      <c r="L163" s="105">
        <f>L110-L155-L157</f>
        <v>0</v>
      </c>
      <c r="M163" s="105">
        <f>M110-M155-M157</f>
        <v>0</v>
      </c>
      <c r="N163" s="105">
        <f>N110-N155-N157</f>
        <v>0</v>
      </c>
      <c r="O163" s="105">
        <f>O110-O155-O157</f>
        <v>0</v>
      </c>
      <c r="P163" s="107">
        <f t="shared" si="66"/>
        <v>0</v>
      </c>
      <c r="Q163" s="108" t="e">
        <f t="shared" si="72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18962000</v>
      </c>
      <c r="I164" s="105">
        <f>+I165+I174</f>
        <v>9964900</v>
      </c>
      <c r="J164" s="109">
        <f t="shared" si="73"/>
        <v>8997100</v>
      </c>
      <c r="K164" s="106">
        <f t="shared" si="74"/>
        <v>52.55</v>
      </c>
      <c r="L164" s="105">
        <f>+L165+L174</f>
        <v>9964900</v>
      </c>
      <c r="M164" s="105">
        <f>+M165+M174</f>
        <v>6477652</v>
      </c>
      <c r="N164" s="105">
        <f>+N165+N174</f>
        <v>1622530.18</v>
      </c>
      <c r="O164" s="105">
        <f>+O165+O174</f>
        <v>8100182.1799999997</v>
      </c>
      <c r="P164" s="107">
        <f t="shared" si="66"/>
        <v>1864717.8200000003</v>
      </c>
      <c r="Q164" s="108">
        <f t="shared" si="72"/>
        <v>81.290000000000006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18962000</v>
      </c>
      <c r="I165" s="105">
        <f>+I166+I167+I168+I169+I170+I171+I172+I173</f>
        <v>9964900</v>
      </c>
      <c r="J165" s="105">
        <f>+J166+J167+J168+J169+J170+J171+J172+J173</f>
        <v>8997100</v>
      </c>
      <c r="K165" s="106">
        <f t="shared" si="74"/>
        <v>52.55</v>
      </c>
      <c r="L165" s="105">
        <f>+L166+L167+L168+L169+L170+L171+L172+L173</f>
        <v>9964900</v>
      </c>
      <c r="M165" s="105">
        <f>+M166+M167+M168+M169+M170+M171+M172+M173</f>
        <v>6477652</v>
      </c>
      <c r="N165" s="105">
        <f>+N166+N167+N168+N169+N170+N171+N172+N173</f>
        <v>1622530.18</v>
      </c>
      <c r="O165" s="105">
        <f>+O166+O167+O168+O169+O170+O171+O172+O173</f>
        <v>8100182.1799999997</v>
      </c>
      <c r="P165" s="107">
        <f t="shared" si="66"/>
        <v>1864717.8200000003</v>
      </c>
      <c r="Q165" s="108">
        <f t="shared" si="72"/>
        <v>81.290000000000006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4292000</v>
      </c>
      <c r="I166" s="105">
        <f>+I179+I264+I112</f>
        <v>2417900</v>
      </c>
      <c r="J166" s="109">
        <f t="shared" si="73"/>
        <v>1874100</v>
      </c>
      <c r="K166" s="106">
        <f t="shared" si="74"/>
        <v>56.34</v>
      </c>
      <c r="L166" s="105">
        <f>+L179+L264+L112</f>
        <v>2417900</v>
      </c>
      <c r="M166" s="105">
        <f>+M179+M264+M112</f>
        <v>1614955</v>
      </c>
      <c r="N166" s="105">
        <f>+N179+N264+N112</f>
        <v>407358</v>
      </c>
      <c r="O166" s="105">
        <f>+O179+O264+O112</f>
        <v>2022313</v>
      </c>
      <c r="P166" s="107">
        <f t="shared" si="66"/>
        <v>395587</v>
      </c>
      <c r="Q166" s="108">
        <f t="shared" si="72"/>
        <v>83.64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336000</v>
      </c>
      <c r="I167" s="105">
        <f>+I206+I296+I139</f>
        <v>233000</v>
      </c>
      <c r="J167" s="109">
        <f t="shared" si="73"/>
        <v>103000</v>
      </c>
      <c r="K167" s="106">
        <f t="shared" si="74"/>
        <v>69.349999999999994</v>
      </c>
      <c r="L167" s="105">
        <f>+L206+L296+L139</f>
        <v>233000</v>
      </c>
      <c r="M167" s="105">
        <f>+M206+M296+M139</f>
        <v>140866</v>
      </c>
      <c r="N167" s="105">
        <f>+N206+N296+N139</f>
        <v>21971.18</v>
      </c>
      <c r="O167" s="105">
        <f>+O206+O296+O139</f>
        <v>162837.18</v>
      </c>
      <c r="P167" s="107">
        <f t="shared" si="66"/>
        <v>70162.820000000007</v>
      </c>
      <c r="Q167" s="108">
        <f t="shared" si="72"/>
        <v>69.89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3"/>
        <v>0</v>
      </c>
      <c r="K168" s="106" t="e">
        <f t="shared" si="74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66"/>
        <v>0</v>
      </c>
      <c r="Q168" s="108" t="e">
        <f t="shared" si="72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3"/>
        <v>0</v>
      </c>
      <c r="K169" s="106" t="e">
        <f t="shared" si="74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66"/>
        <v>0</v>
      </c>
      <c r="Q169" s="108" t="e">
        <f t="shared" si="72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2400000</v>
      </c>
      <c r="I170" s="105">
        <f>+I237+I332</f>
        <v>1136000</v>
      </c>
      <c r="J170" s="109">
        <f t="shared" si="73"/>
        <v>1264000</v>
      </c>
      <c r="K170" s="106">
        <f t="shared" si="74"/>
        <v>47.33</v>
      </c>
      <c r="L170" s="105">
        <f>+L237+L332</f>
        <v>1136000</v>
      </c>
      <c r="M170" s="105">
        <f>+M237+M332</f>
        <v>839202</v>
      </c>
      <c r="N170" s="105">
        <f>+N237+N332</f>
        <v>225691</v>
      </c>
      <c r="O170" s="105">
        <f>+O237+O332</f>
        <v>1064893</v>
      </c>
      <c r="P170" s="107">
        <f t="shared" si="66"/>
        <v>71107</v>
      </c>
      <c r="Q170" s="108">
        <f t="shared" si="72"/>
        <v>93.74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2348000</v>
      </c>
      <c r="I171" s="105">
        <f>I240+I400</f>
        <v>440000</v>
      </c>
      <c r="J171" s="109">
        <f t="shared" si="73"/>
        <v>1908000</v>
      </c>
      <c r="K171" s="106">
        <f t="shared" si="74"/>
        <v>18.739999999999998</v>
      </c>
      <c r="L171" s="105">
        <f>L240+L400</f>
        <v>440000</v>
      </c>
      <c r="M171" s="105">
        <f>M240+M400</f>
        <v>0</v>
      </c>
      <c r="N171" s="105">
        <f>N240+N400</f>
        <v>0</v>
      </c>
      <c r="O171" s="105">
        <f>O240+O400</f>
        <v>0</v>
      </c>
      <c r="P171" s="107">
        <f t="shared" si="66"/>
        <v>440000</v>
      </c>
      <c r="Q171" s="108">
        <f t="shared" si="72"/>
        <v>0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9345000</v>
      </c>
      <c r="I172" s="105">
        <f>+I244+I337</f>
        <v>5497000</v>
      </c>
      <c r="J172" s="109">
        <f t="shared" si="73"/>
        <v>3848000</v>
      </c>
      <c r="K172" s="106">
        <f t="shared" si="74"/>
        <v>58.82</v>
      </c>
      <c r="L172" s="105">
        <f>+L244+L337</f>
        <v>5497000</v>
      </c>
      <c r="M172" s="105">
        <f>+M244+M337</f>
        <v>3642319</v>
      </c>
      <c r="N172" s="105">
        <f>+N244+N337</f>
        <v>967510</v>
      </c>
      <c r="O172" s="105">
        <f>+O244+O337</f>
        <v>4609829</v>
      </c>
      <c r="P172" s="107">
        <f t="shared" si="66"/>
        <v>887171</v>
      </c>
      <c r="Q172" s="108">
        <f t="shared" si="72"/>
        <v>83.86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241000</v>
      </c>
      <c r="I173" s="105">
        <f>+I358+I157</f>
        <v>241000</v>
      </c>
      <c r="J173" s="109">
        <f t="shared" si="73"/>
        <v>0</v>
      </c>
      <c r="K173" s="106">
        <f t="shared" si="74"/>
        <v>100</v>
      </c>
      <c r="L173" s="105">
        <f>+L358+L157</f>
        <v>241000</v>
      </c>
      <c r="M173" s="105">
        <f>+M358+M157</f>
        <v>240310</v>
      </c>
      <c r="N173" s="105">
        <f>+N358+N157</f>
        <v>0</v>
      </c>
      <c r="O173" s="105">
        <f>+O358+O157</f>
        <v>240310</v>
      </c>
      <c r="P173" s="107">
        <f t="shared" si="66"/>
        <v>690</v>
      </c>
      <c r="Q173" s="108">
        <f t="shared" si="72"/>
        <v>99.71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3"/>
        <v>0</v>
      </c>
      <c r="K174" s="106" t="e">
        <f t="shared" si="74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66"/>
        <v>0</v>
      </c>
      <c r="Q174" s="108" t="e">
        <f t="shared" si="72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3"/>
        <v>0</v>
      </c>
      <c r="K175" s="106" t="e">
        <f t="shared" si="74"/>
        <v>#DIV/0!</v>
      </c>
      <c r="L175" s="105">
        <f>+L249+L362</f>
        <v>0</v>
      </c>
      <c r="M175" s="105">
        <f>+M249+M362</f>
        <v>0</v>
      </c>
      <c r="N175" s="105">
        <f>+N249+N362</f>
        <v>0</v>
      </c>
      <c r="O175" s="105">
        <f>+O249+O362</f>
        <v>0</v>
      </c>
      <c r="P175" s="107">
        <f t="shared" si="66"/>
        <v>0</v>
      </c>
      <c r="Q175" s="108" t="e">
        <f t="shared" si="72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3"/>
        <v>0</v>
      </c>
      <c r="K176" s="106"/>
      <c r="L176" s="105"/>
      <c r="M176" s="105"/>
      <c r="N176" s="105"/>
      <c r="O176" s="105"/>
      <c r="P176" s="107">
        <f t="shared" si="66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197" t="s">
        <v>142</v>
      </c>
      <c r="B177" s="198"/>
      <c r="C177" s="198"/>
      <c r="D177" s="198"/>
      <c r="E177" s="198"/>
      <c r="F177" s="198"/>
      <c r="G177" s="169" t="s">
        <v>143</v>
      </c>
      <c r="H177" s="119">
        <f>H178+H249+H257</f>
        <v>43000</v>
      </c>
      <c r="I177" s="119">
        <f>I178+I249+I257</f>
        <v>10000</v>
      </c>
      <c r="J177" s="119">
        <f>J178+J249+J257</f>
        <v>33000</v>
      </c>
      <c r="K177" s="120">
        <f>ROUND(I177/H177*100,2)</f>
        <v>23.26</v>
      </c>
      <c r="L177" s="119">
        <f>L178+L249+L257</f>
        <v>10000</v>
      </c>
      <c r="M177" s="121">
        <f>M178+M249+M257</f>
        <v>2079</v>
      </c>
      <c r="N177" s="119">
        <f>N178+N249+N257</f>
        <v>7750</v>
      </c>
      <c r="O177" s="122">
        <f>O178+O249+O257</f>
        <v>9829</v>
      </c>
      <c r="P177" s="122">
        <f t="shared" si="66"/>
        <v>171</v>
      </c>
      <c r="Q177" s="123">
        <f t="shared" si="72"/>
        <v>98.29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43000</v>
      </c>
      <c r="I178" s="105">
        <f>I179+I206+I235+I237+I244+I240</f>
        <v>10000</v>
      </c>
      <c r="J178" s="105">
        <f>J179+J206+J235+J237+J244+J240</f>
        <v>33000</v>
      </c>
      <c r="K178" s="106">
        <f>ROUND(I178/H178*100,2)</f>
        <v>23.26</v>
      </c>
      <c r="L178" s="105">
        <f t="shared" ref="L178:O178" si="75">L179+L206+L235+L237+L244+L240</f>
        <v>10000</v>
      </c>
      <c r="M178" s="105">
        <f t="shared" si="75"/>
        <v>2079</v>
      </c>
      <c r="N178" s="105">
        <f t="shared" si="75"/>
        <v>7750</v>
      </c>
      <c r="O178" s="105">
        <f t="shared" si="75"/>
        <v>9829</v>
      </c>
      <c r="P178" s="107">
        <f t="shared" si="66"/>
        <v>171</v>
      </c>
      <c r="Q178" s="108">
        <f t="shared" si="72"/>
        <v>98.29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369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66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66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348</v>
      </c>
      <c r="H181" s="109"/>
      <c r="I181" s="109"/>
      <c r="J181" s="109">
        <f t="shared" ref="J181:J205" si="76">H181-I181</f>
        <v>0</v>
      </c>
      <c r="K181" s="106"/>
      <c r="L181" s="109"/>
      <c r="M181" s="110"/>
      <c r="N181" s="109"/>
      <c r="O181" s="111">
        <f t="shared" ref="O181:O205" si="77">M181+N181</f>
        <v>0</v>
      </c>
      <c r="P181" s="111">
        <f t="shared" si="66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349</v>
      </c>
      <c r="H182" s="109"/>
      <c r="I182" s="109"/>
      <c r="J182" s="109">
        <f t="shared" si="76"/>
        <v>0</v>
      </c>
      <c r="K182" s="106"/>
      <c r="L182" s="109"/>
      <c r="M182" s="110"/>
      <c r="N182" s="109"/>
      <c r="O182" s="111">
        <f t="shared" si="77"/>
        <v>0</v>
      </c>
      <c r="P182" s="111">
        <f t="shared" si="66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280</v>
      </c>
      <c r="H183" s="109"/>
      <c r="I183" s="109"/>
      <c r="J183" s="109">
        <f t="shared" si="76"/>
        <v>0</v>
      </c>
      <c r="K183" s="106"/>
      <c r="L183" s="109"/>
      <c r="M183" s="110"/>
      <c r="N183" s="109"/>
      <c r="O183" s="111">
        <f t="shared" si="77"/>
        <v>0</v>
      </c>
      <c r="P183" s="111">
        <f t="shared" ref="P183:P246" si="78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281</v>
      </c>
      <c r="H184" s="109"/>
      <c r="I184" s="109"/>
      <c r="J184" s="109">
        <f t="shared" si="76"/>
        <v>0</v>
      </c>
      <c r="K184" s="106"/>
      <c r="L184" s="109"/>
      <c r="M184" s="110"/>
      <c r="N184" s="109"/>
      <c r="O184" s="111">
        <f t="shared" si="77"/>
        <v>0</v>
      </c>
      <c r="P184" s="111">
        <f t="shared" si="78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282</v>
      </c>
      <c r="H185" s="109"/>
      <c r="I185" s="109"/>
      <c r="J185" s="109">
        <f t="shared" si="76"/>
        <v>0</v>
      </c>
      <c r="K185" s="106"/>
      <c r="L185" s="109"/>
      <c r="M185" s="110"/>
      <c r="N185" s="109"/>
      <c r="O185" s="111">
        <f t="shared" si="77"/>
        <v>0</v>
      </c>
      <c r="P185" s="111">
        <f t="shared" si="78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283</v>
      </c>
      <c r="H186" s="109"/>
      <c r="I186" s="109"/>
      <c r="J186" s="109">
        <f t="shared" si="76"/>
        <v>0</v>
      </c>
      <c r="K186" s="106"/>
      <c r="L186" s="109"/>
      <c r="M186" s="110"/>
      <c r="N186" s="109"/>
      <c r="O186" s="111">
        <f t="shared" si="77"/>
        <v>0</v>
      </c>
      <c r="P186" s="111">
        <f t="shared" si="78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284</v>
      </c>
      <c r="H187" s="109"/>
      <c r="I187" s="109"/>
      <c r="J187" s="109">
        <f t="shared" si="76"/>
        <v>0</v>
      </c>
      <c r="K187" s="106"/>
      <c r="L187" s="109"/>
      <c r="M187" s="110"/>
      <c r="N187" s="109"/>
      <c r="O187" s="111">
        <f t="shared" si="77"/>
        <v>0</v>
      </c>
      <c r="P187" s="111">
        <f t="shared" si="78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297</v>
      </c>
      <c r="H188" s="109"/>
      <c r="I188" s="109"/>
      <c r="J188" s="109">
        <f t="shared" si="76"/>
        <v>0</v>
      </c>
      <c r="K188" s="106"/>
      <c r="L188" s="109"/>
      <c r="M188" s="110"/>
      <c r="N188" s="109"/>
      <c r="O188" s="111">
        <f t="shared" si="77"/>
        <v>0</v>
      </c>
      <c r="P188" s="111">
        <f t="shared" si="78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350</v>
      </c>
      <c r="H189" s="109"/>
      <c r="I189" s="109"/>
      <c r="J189" s="109">
        <f t="shared" si="76"/>
        <v>0</v>
      </c>
      <c r="K189" s="106"/>
      <c r="L189" s="109"/>
      <c r="M189" s="110"/>
      <c r="N189" s="109"/>
      <c r="O189" s="111">
        <f t="shared" si="77"/>
        <v>0</v>
      </c>
      <c r="P189" s="111">
        <f t="shared" si="78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287</v>
      </c>
      <c r="H190" s="109"/>
      <c r="I190" s="109"/>
      <c r="J190" s="109">
        <f t="shared" si="76"/>
        <v>0</v>
      </c>
      <c r="K190" s="106"/>
      <c r="L190" s="109"/>
      <c r="M190" s="110"/>
      <c r="N190" s="109"/>
      <c r="O190" s="111">
        <f t="shared" si="77"/>
        <v>0</v>
      </c>
      <c r="P190" s="111">
        <f t="shared" si="78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298</v>
      </c>
      <c r="H191" s="109"/>
      <c r="I191" s="109"/>
      <c r="J191" s="109">
        <f t="shared" si="76"/>
        <v>0</v>
      </c>
      <c r="K191" s="106"/>
      <c r="L191" s="109"/>
      <c r="M191" s="110"/>
      <c r="N191" s="109"/>
      <c r="O191" s="111">
        <f t="shared" si="77"/>
        <v>0</v>
      </c>
      <c r="P191" s="111">
        <f t="shared" si="78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299</v>
      </c>
      <c r="H192" s="109"/>
      <c r="I192" s="109"/>
      <c r="J192" s="109">
        <f t="shared" si="76"/>
        <v>0</v>
      </c>
      <c r="K192" s="106"/>
      <c r="L192" s="109"/>
      <c r="M192" s="110"/>
      <c r="N192" s="109"/>
      <c r="O192" s="111">
        <f t="shared" si="77"/>
        <v>0</v>
      </c>
      <c r="P192" s="111">
        <f t="shared" si="78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273</v>
      </c>
      <c r="H193" s="109"/>
      <c r="I193" s="109"/>
      <c r="J193" s="109">
        <f t="shared" si="76"/>
        <v>0</v>
      </c>
      <c r="K193" s="106"/>
      <c r="L193" s="109"/>
      <c r="M193" s="110"/>
      <c r="N193" s="109"/>
      <c r="O193" s="111">
        <f t="shared" si="77"/>
        <v>0</v>
      </c>
      <c r="P193" s="111">
        <f t="shared" si="78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300</v>
      </c>
      <c r="H194" s="109"/>
      <c r="I194" s="109"/>
      <c r="J194" s="109">
        <f t="shared" si="76"/>
        <v>0</v>
      </c>
      <c r="K194" s="106"/>
      <c r="L194" s="109"/>
      <c r="M194" s="110"/>
      <c r="N194" s="109"/>
      <c r="O194" s="111">
        <f t="shared" si="77"/>
        <v>0</v>
      </c>
      <c r="P194" s="111">
        <f t="shared" si="78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275</v>
      </c>
      <c r="H195" s="109"/>
      <c r="I195" s="109"/>
      <c r="J195" s="109">
        <f t="shared" si="76"/>
        <v>0</v>
      </c>
      <c r="K195" s="106"/>
      <c r="L195" s="109"/>
      <c r="M195" s="110"/>
      <c r="N195" s="109"/>
      <c r="O195" s="111">
        <f t="shared" si="77"/>
        <v>0</v>
      </c>
      <c r="P195" s="111">
        <f t="shared" si="78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274</v>
      </c>
      <c r="H196" s="109"/>
      <c r="I196" s="109"/>
      <c r="J196" s="109">
        <f t="shared" si="76"/>
        <v>0</v>
      </c>
      <c r="K196" s="106"/>
      <c r="L196" s="109"/>
      <c r="M196" s="110"/>
      <c r="N196" s="109"/>
      <c r="O196" s="111">
        <f t="shared" si="77"/>
        <v>0</v>
      </c>
      <c r="P196" s="111">
        <f t="shared" si="78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6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78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6"/>
        <v>0</v>
      </c>
      <c r="K198" s="106"/>
      <c r="L198" s="109"/>
      <c r="M198" s="110"/>
      <c r="N198" s="109"/>
      <c r="O198" s="111">
        <f t="shared" si="77"/>
        <v>0</v>
      </c>
      <c r="P198" s="111">
        <f t="shared" si="78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351</v>
      </c>
      <c r="H199" s="105">
        <f>H200+H201+H202+H203+H204+H205</f>
        <v>0</v>
      </c>
      <c r="I199" s="105">
        <f>I200+I201+I202+I203+I204+I205</f>
        <v>0</v>
      </c>
      <c r="J199" s="109">
        <f t="shared" si="76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8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6"/>
        <v>0</v>
      </c>
      <c r="K200" s="106"/>
      <c r="L200" s="109"/>
      <c r="M200" s="110"/>
      <c r="N200" s="109"/>
      <c r="O200" s="111">
        <f t="shared" si="77"/>
        <v>0</v>
      </c>
      <c r="P200" s="111">
        <f t="shared" si="78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352</v>
      </c>
      <c r="H201" s="109"/>
      <c r="I201" s="109"/>
      <c r="J201" s="109">
        <f t="shared" si="76"/>
        <v>0</v>
      </c>
      <c r="K201" s="106"/>
      <c r="L201" s="109"/>
      <c r="M201" s="110"/>
      <c r="N201" s="109"/>
      <c r="O201" s="111">
        <f t="shared" si="77"/>
        <v>0</v>
      </c>
      <c r="P201" s="111">
        <f t="shared" si="78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353</v>
      </c>
      <c r="H202" s="109"/>
      <c r="I202" s="109"/>
      <c r="J202" s="109">
        <f t="shared" si="76"/>
        <v>0</v>
      </c>
      <c r="K202" s="106"/>
      <c r="L202" s="109"/>
      <c r="M202" s="110"/>
      <c r="N202" s="109"/>
      <c r="O202" s="111">
        <f t="shared" si="77"/>
        <v>0</v>
      </c>
      <c r="P202" s="111">
        <f t="shared" si="78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6"/>
        <v>0</v>
      </c>
      <c r="K203" s="106"/>
      <c r="L203" s="109"/>
      <c r="M203" s="110"/>
      <c r="N203" s="109"/>
      <c r="O203" s="111">
        <f t="shared" si="77"/>
        <v>0</v>
      </c>
      <c r="P203" s="111">
        <f t="shared" si="78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6"/>
        <v>0</v>
      </c>
      <c r="K204" s="106"/>
      <c r="L204" s="109"/>
      <c r="M204" s="110"/>
      <c r="N204" s="109"/>
      <c r="O204" s="111">
        <f t="shared" si="77"/>
        <v>0</v>
      </c>
      <c r="P204" s="111">
        <f t="shared" si="78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6"/>
        <v>0</v>
      </c>
      <c r="K205" s="106"/>
      <c r="L205" s="109"/>
      <c r="M205" s="110"/>
      <c r="N205" s="109"/>
      <c r="O205" s="111">
        <f t="shared" si="77"/>
        <v>0</v>
      </c>
      <c r="P205" s="111">
        <f t="shared" si="78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79">O207+O218+O219+O223+O226+O227+O228+O229</f>
        <v>0</v>
      </c>
      <c r="P206" s="107">
        <f t="shared" si="78"/>
        <v>0</v>
      </c>
      <c r="Q206" s="108" t="e">
        <f t="shared" ref="Q206:Q246" si="80">ROUND(O206/L206*100,2)</f>
        <v>#DIV/0!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78"/>
        <v>0</v>
      </c>
      <c r="Q207" s="108" t="e">
        <f t="shared" si="80"/>
        <v>#DIV/0!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1">H208-I208</f>
        <v>0</v>
      </c>
      <c r="K208" s="106"/>
      <c r="L208" s="109"/>
      <c r="M208" s="110"/>
      <c r="N208" s="109"/>
      <c r="O208" s="111">
        <f t="shared" ref="O208:O218" si="82">M208+N208</f>
        <v>0</v>
      </c>
      <c r="P208" s="111">
        <f t="shared" si="78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302</v>
      </c>
      <c r="H209" s="109"/>
      <c r="I209" s="109"/>
      <c r="J209" s="109">
        <f t="shared" si="81"/>
        <v>0</v>
      </c>
      <c r="K209" s="106"/>
      <c r="L209" s="109"/>
      <c r="M209" s="110"/>
      <c r="N209" s="109"/>
      <c r="O209" s="111">
        <f t="shared" si="82"/>
        <v>0</v>
      </c>
      <c r="P209" s="111">
        <f t="shared" si="78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81"/>
        <v>0</v>
      </c>
      <c r="K210" s="106" t="e">
        <f t="shared" ref="K210:K217" si="83">ROUND(I210/H210*100,2)</f>
        <v>#DIV/0!</v>
      </c>
      <c r="L210" s="109"/>
      <c r="M210" s="110"/>
      <c r="N210" s="109"/>
      <c r="O210" s="111">
        <f t="shared" si="82"/>
        <v>0</v>
      </c>
      <c r="P210" s="111">
        <f t="shared" si="78"/>
        <v>0</v>
      </c>
      <c r="Q210" s="108" t="e">
        <f t="shared" si="80"/>
        <v>#DIV/0!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81"/>
        <v>0</v>
      </c>
      <c r="K211" s="106"/>
      <c r="L211" s="109"/>
      <c r="M211" s="110"/>
      <c r="N211" s="109"/>
      <c r="O211" s="111">
        <f t="shared" si="82"/>
        <v>0</v>
      </c>
      <c r="P211" s="111">
        <f t="shared" si="78"/>
        <v>0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354</v>
      </c>
      <c r="H212" s="109"/>
      <c r="I212" s="109"/>
      <c r="J212" s="109">
        <f t="shared" si="81"/>
        <v>0</v>
      </c>
      <c r="K212" s="106"/>
      <c r="L212" s="109"/>
      <c r="M212" s="110"/>
      <c r="N212" s="109"/>
      <c r="O212" s="111">
        <f t="shared" si="82"/>
        <v>0</v>
      </c>
      <c r="P212" s="111">
        <f t="shared" si="78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355</v>
      </c>
      <c r="H213" s="109"/>
      <c r="I213" s="109"/>
      <c r="J213" s="109">
        <f t="shared" si="81"/>
        <v>0</v>
      </c>
      <c r="K213" s="106"/>
      <c r="L213" s="109"/>
      <c r="M213" s="110"/>
      <c r="N213" s="109"/>
      <c r="O213" s="111">
        <f t="shared" si="82"/>
        <v>0</v>
      </c>
      <c r="P213" s="111">
        <f t="shared" si="78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356</v>
      </c>
      <c r="H214" s="109"/>
      <c r="I214" s="109"/>
      <c r="J214" s="109">
        <f t="shared" si="81"/>
        <v>0</v>
      </c>
      <c r="K214" s="106"/>
      <c r="L214" s="109"/>
      <c r="M214" s="110"/>
      <c r="N214" s="109"/>
      <c r="O214" s="111">
        <f t="shared" si="82"/>
        <v>0</v>
      </c>
      <c r="P214" s="111">
        <f t="shared" si="78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357</v>
      </c>
      <c r="H215" s="109"/>
      <c r="I215" s="109"/>
      <c r="J215" s="109">
        <f t="shared" si="81"/>
        <v>0</v>
      </c>
      <c r="K215" s="106" t="e">
        <f t="shared" si="83"/>
        <v>#DIV/0!</v>
      </c>
      <c r="L215" s="109"/>
      <c r="M215" s="110"/>
      <c r="N215" s="109"/>
      <c r="O215" s="111">
        <f t="shared" si="82"/>
        <v>0</v>
      </c>
      <c r="P215" s="111">
        <f t="shared" si="78"/>
        <v>0</v>
      </c>
      <c r="Q215" s="108" t="e">
        <f t="shared" si="80"/>
        <v>#DIV/0!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81"/>
        <v>0</v>
      </c>
      <c r="K216" s="106" t="e">
        <f t="shared" si="83"/>
        <v>#DIV/0!</v>
      </c>
      <c r="L216" s="109"/>
      <c r="M216" s="110"/>
      <c r="N216" s="109"/>
      <c r="O216" s="111">
        <f t="shared" si="82"/>
        <v>0</v>
      </c>
      <c r="P216" s="111">
        <f t="shared" si="78"/>
        <v>0</v>
      </c>
      <c r="Q216" s="108" t="e">
        <f t="shared" si="80"/>
        <v>#DIV/0!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81"/>
        <v>0</v>
      </c>
      <c r="K217" s="106" t="e">
        <f t="shared" si="83"/>
        <v>#DIV/0!</v>
      </c>
      <c r="L217" s="109"/>
      <c r="M217" s="110"/>
      <c r="N217" s="109"/>
      <c r="O217" s="111">
        <f t="shared" si="82"/>
        <v>0</v>
      </c>
      <c r="P217" s="111">
        <f t="shared" si="78"/>
        <v>0</v>
      </c>
      <c r="Q217" s="108" t="e">
        <f t="shared" si="80"/>
        <v>#DIV/0!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1"/>
        <v>0</v>
      </c>
      <c r="K218" s="106"/>
      <c r="L218" s="109"/>
      <c r="M218" s="110"/>
      <c r="N218" s="109"/>
      <c r="O218" s="111">
        <f t="shared" si="82"/>
        <v>0</v>
      </c>
      <c r="P218" s="111">
        <f t="shared" si="78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1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78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308</v>
      </c>
      <c r="H220" s="109"/>
      <c r="I220" s="109"/>
      <c r="J220" s="109">
        <f t="shared" si="81"/>
        <v>0</v>
      </c>
      <c r="K220" s="106"/>
      <c r="L220" s="109"/>
      <c r="M220" s="110"/>
      <c r="N220" s="109"/>
      <c r="O220" s="111">
        <f t="shared" ref="O220:O222" si="84">M220+N220</f>
        <v>0</v>
      </c>
      <c r="P220" s="111">
        <f t="shared" si="78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358</v>
      </c>
      <c r="H221" s="109"/>
      <c r="I221" s="109"/>
      <c r="J221" s="109">
        <f t="shared" si="81"/>
        <v>0</v>
      </c>
      <c r="K221" s="106"/>
      <c r="L221" s="109"/>
      <c r="M221" s="110"/>
      <c r="N221" s="109"/>
      <c r="O221" s="111">
        <f t="shared" si="84"/>
        <v>0</v>
      </c>
      <c r="P221" s="111">
        <f t="shared" si="78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1"/>
        <v>0</v>
      </c>
      <c r="K222" s="106"/>
      <c r="L222" s="109"/>
      <c r="M222" s="110"/>
      <c r="N222" s="109"/>
      <c r="O222" s="111">
        <f t="shared" si="84"/>
        <v>0</v>
      </c>
      <c r="P222" s="111">
        <f t="shared" si="78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359</v>
      </c>
      <c r="H223" s="105">
        <f>H224+H225</f>
        <v>0</v>
      </c>
      <c r="I223" s="105">
        <f>I224+I225</f>
        <v>0</v>
      </c>
      <c r="J223" s="109">
        <f t="shared" si="81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78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1"/>
        <v>0</v>
      </c>
      <c r="K224" s="106"/>
      <c r="L224" s="109"/>
      <c r="M224" s="110"/>
      <c r="N224" s="109"/>
      <c r="O224" s="111">
        <f t="shared" ref="O224:O228" si="85">M224+N224</f>
        <v>0</v>
      </c>
      <c r="P224" s="111">
        <f t="shared" si="78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270</v>
      </c>
      <c r="H225" s="109"/>
      <c r="I225" s="109"/>
      <c r="J225" s="109">
        <f t="shared" si="81"/>
        <v>0</v>
      </c>
      <c r="K225" s="106"/>
      <c r="L225" s="109"/>
      <c r="M225" s="110"/>
      <c r="N225" s="109"/>
      <c r="O225" s="111">
        <f t="shared" si="85"/>
        <v>0</v>
      </c>
      <c r="P225" s="111">
        <f t="shared" si="78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360</v>
      </c>
      <c r="H226" s="109"/>
      <c r="I226" s="109"/>
      <c r="J226" s="109">
        <f t="shared" si="81"/>
        <v>0</v>
      </c>
      <c r="K226" s="106"/>
      <c r="L226" s="109"/>
      <c r="M226" s="110"/>
      <c r="N226" s="109"/>
      <c r="O226" s="111">
        <f t="shared" si="85"/>
        <v>0</v>
      </c>
      <c r="P226" s="111">
        <f t="shared" si="78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1"/>
        <v>0</v>
      </c>
      <c r="K227" s="106"/>
      <c r="L227" s="109"/>
      <c r="M227" s="110"/>
      <c r="N227" s="109"/>
      <c r="O227" s="111">
        <f t="shared" si="85"/>
        <v>0</v>
      </c>
      <c r="P227" s="111">
        <f t="shared" si="78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361</v>
      </c>
      <c r="H228" s="109"/>
      <c r="I228" s="109"/>
      <c r="J228" s="109">
        <f t="shared" si="81"/>
        <v>0</v>
      </c>
      <c r="K228" s="106"/>
      <c r="L228" s="109"/>
      <c r="M228" s="110"/>
      <c r="N228" s="109"/>
      <c r="O228" s="111">
        <f t="shared" si="85"/>
        <v>0</v>
      </c>
      <c r="P228" s="111">
        <f t="shared" si="78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1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78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291</v>
      </c>
      <c r="H230" s="109"/>
      <c r="I230" s="109"/>
      <c r="J230" s="109">
        <f t="shared" si="81"/>
        <v>0</v>
      </c>
      <c r="K230" s="106"/>
      <c r="L230" s="109"/>
      <c r="M230" s="110"/>
      <c r="N230" s="109"/>
      <c r="O230" s="111">
        <f t="shared" ref="O230:O234" si="86">M230+N230</f>
        <v>0</v>
      </c>
      <c r="P230" s="111">
        <f t="shared" si="78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326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1"/>
        <v>0</v>
      </c>
      <c r="K232" s="106"/>
      <c r="L232" s="109"/>
      <c r="M232" s="110"/>
      <c r="N232" s="109"/>
      <c r="O232" s="111">
        <f t="shared" si="86"/>
        <v>0</v>
      </c>
      <c r="P232" s="111">
        <f t="shared" si="78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290</v>
      </c>
      <c r="H233" s="109"/>
      <c r="I233" s="109"/>
      <c r="J233" s="109">
        <f t="shared" si="81"/>
        <v>0</v>
      </c>
      <c r="K233" s="106"/>
      <c r="L233" s="109"/>
      <c r="M233" s="110"/>
      <c r="N233" s="109"/>
      <c r="O233" s="111">
        <f t="shared" si="86"/>
        <v>0</v>
      </c>
      <c r="P233" s="111">
        <f t="shared" si="78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1"/>
        <v>0</v>
      </c>
      <c r="K234" s="106"/>
      <c r="L234" s="109"/>
      <c r="M234" s="110"/>
      <c r="N234" s="109"/>
      <c r="O234" s="111">
        <f t="shared" si="86"/>
        <v>0</v>
      </c>
      <c r="P234" s="111">
        <f t="shared" si="78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1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78"/>
        <v>0</v>
      </c>
      <c r="Q235" s="108" t="e">
        <f t="shared" si="80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289</v>
      </c>
      <c r="H236" s="109"/>
      <c r="I236" s="109"/>
      <c r="J236" s="109">
        <f t="shared" si="81"/>
        <v>0</v>
      </c>
      <c r="K236" s="106" t="e">
        <f>ROUND(I236/H236*100,2)</f>
        <v>#DIV/0!</v>
      </c>
      <c r="L236" s="109"/>
      <c r="M236" s="110"/>
      <c r="N236" s="109"/>
      <c r="O236" s="111">
        <f t="shared" ref="O236" si="87">M236+N236</f>
        <v>0</v>
      </c>
      <c r="P236" s="111">
        <f t="shared" si="78"/>
        <v>0</v>
      </c>
      <c r="Q236" s="108" t="e">
        <f t="shared" si="80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363</v>
      </c>
      <c r="H237" s="105">
        <f>H238</f>
        <v>0</v>
      </c>
      <c r="I237" s="105">
        <f>I238</f>
        <v>0</v>
      </c>
      <c r="J237" s="109">
        <f t="shared" si="81"/>
        <v>0</v>
      </c>
      <c r="K237" s="106"/>
      <c r="L237" s="105">
        <f t="shared" ref="L237:N238" si="88">L238</f>
        <v>0</v>
      </c>
      <c r="M237" s="96">
        <f t="shared" si="88"/>
        <v>0</v>
      </c>
      <c r="N237" s="105">
        <f t="shared" si="88"/>
        <v>0</v>
      </c>
      <c r="O237" s="107">
        <f t="shared" ref="O237:O238" si="89">O238</f>
        <v>0</v>
      </c>
      <c r="P237" s="107">
        <f t="shared" si="78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362</v>
      </c>
      <c r="H238" s="105">
        <f>H239</f>
        <v>0</v>
      </c>
      <c r="I238" s="105">
        <f>I239</f>
        <v>0</v>
      </c>
      <c r="J238" s="109">
        <f t="shared" si="81"/>
        <v>0</v>
      </c>
      <c r="K238" s="106"/>
      <c r="L238" s="105">
        <f t="shared" si="88"/>
        <v>0</v>
      </c>
      <c r="M238" s="96">
        <f t="shared" si="88"/>
        <v>0</v>
      </c>
      <c r="N238" s="105">
        <f t="shared" si="88"/>
        <v>0</v>
      </c>
      <c r="O238" s="107">
        <f t="shared" si="89"/>
        <v>0</v>
      </c>
      <c r="P238" s="107">
        <f t="shared" si="78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1"/>
        <v>0</v>
      </c>
      <c r="K239" s="106"/>
      <c r="L239" s="109"/>
      <c r="M239" s="110"/>
      <c r="N239" s="109"/>
      <c r="O239" s="111">
        <f t="shared" ref="O239:O243" si="90">M239+N239</f>
        <v>0</v>
      </c>
      <c r="P239" s="111">
        <f t="shared" si="78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332</v>
      </c>
      <c r="H240" s="109">
        <f>H241</f>
        <v>0</v>
      </c>
      <c r="I240" s="109">
        <f>I241</f>
        <v>0</v>
      </c>
      <c r="J240" s="109">
        <f t="shared" si="81"/>
        <v>0</v>
      </c>
      <c r="K240" s="106"/>
      <c r="L240" s="109">
        <f t="shared" ref="L240:N240" si="91">L241</f>
        <v>0</v>
      </c>
      <c r="M240" s="110">
        <f t="shared" si="91"/>
        <v>0</v>
      </c>
      <c r="N240" s="109">
        <f t="shared" si="91"/>
        <v>0</v>
      </c>
      <c r="O240" s="111">
        <f t="shared" si="90"/>
        <v>0</v>
      </c>
      <c r="P240" s="111">
        <f t="shared" si="78"/>
        <v>0</v>
      </c>
      <c r="Q240" s="108" t="e">
        <f t="shared" si="80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265</v>
      </c>
      <c r="H241" s="109">
        <f>H242+H243</f>
        <v>0</v>
      </c>
      <c r="I241" s="109">
        <f>I242+I243</f>
        <v>0</v>
      </c>
      <c r="J241" s="109">
        <f t="shared" si="81"/>
        <v>0</v>
      </c>
      <c r="K241" s="106"/>
      <c r="L241" s="109">
        <f t="shared" ref="L241:N241" si="92">L242+L243</f>
        <v>0</v>
      </c>
      <c r="M241" s="110">
        <f t="shared" si="92"/>
        <v>0</v>
      </c>
      <c r="N241" s="109">
        <f t="shared" si="92"/>
        <v>0</v>
      </c>
      <c r="O241" s="111">
        <f t="shared" si="90"/>
        <v>0</v>
      </c>
      <c r="P241" s="111">
        <f t="shared" si="78"/>
        <v>0</v>
      </c>
      <c r="Q241" s="108" t="e">
        <f t="shared" si="80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1"/>
        <v>0</v>
      </c>
      <c r="K242" s="106"/>
      <c r="L242" s="109"/>
      <c r="M242" s="110"/>
      <c r="N242" s="109"/>
      <c r="O242" s="111">
        <f t="shared" si="90"/>
        <v>0</v>
      </c>
      <c r="P242" s="111">
        <f t="shared" si="78"/>
        <v>0</v>
      </c>
      <c r="Q242" s="108" t="e">
        <f t="shared" si="80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1"/>
        <v>0</v>
      </c>
      <c r="K243" s="106"/>
      <c r="L243" s="109"/>
      <c r="M243" s="110"/>
      <c r="N243" s="109"/>
      <c r="O243" s="111">
        <f t="shared" si="90"/>
        <v>0</v>
      </c>
      <c r="P243" s="111">
        <f t="shared" si="78"/>
        <v>0</v>
      </c>
      <c r="Q243" s="108" t="e">
        <f t="shared" si="80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43000</v>
      </c>
      <c r="I244" s="105">
        <f>I246</f>
        <v>10000</v>
      </c>
      <c r="J244" s="109">
        <f t="shared" si="81"/>
        <v>33000</v>
      </c>
      <c r="K244" s="106">
        <f>ROUND(I244/H244*100,2)</f>
        <v>23.26</v>
      </c>
      <c r="L244" s="105">
        <f>L246</f>
        <v>10000</v>
      </c>
      <c r="M244" s="96">
        <f>M246</f>
        <v>2079</v>
      </c>
      <c r="N244" s="105">
        <f>N246</f>
        <v>7750</v>
      </c>
      <c r="O244" s="107">
        <f>O246</f>
        <v>9829</v>
      </c>
      <c r="P244" s="107">
        <f t="shared" si="78"/>
        <v>171</v>
      </c>
      <c r="Q244" s="108">
        <f t="shared" si="80"/>
        <v>98.29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1"/>
        <v>0</v>
      </c>
      <c r="K245" s="106"/>
      <c r="L245" s="125"/>
      <c r="M245" s="126"/>
      <c r="N245" s="125"/>
      <c r="O245" s="111"/>
      <c r="P245" s="111">
        <f t="shared" si="78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43000</v>
      </c>
      <c r="I246" s="105">
        <f>I248+I247</f>
        <v>10000</v>
      </c>
      <c r="J246" s="109">
        <f t="shared" si="81"/>
        <v>33000</v>
      </c>
      <c r="K246" s="106">
        <f>ROUND(I246/H246*100,2)</f>
        <v>23.26</v>
      </c>
      <c r="L246" s="105">
        <f>L248+L247</f>
        <v>10000</v>
      </c>
      <c r="M246" s="96">
        <f>M248+M247</f>
        <v>2079</v>
      </c>
      <c r="N246" s="105">
        <f>N248+N247</f>
        <v>7750</v>
      </c>
      <c r="O246" s="107">
        <f>O248+O247</f>
        <v>9829</v>
      </c>
      <c r="P246" s="107">
        <f t="shared" si="78"/>
        <v>171</v>
      </c>
      <c r="Q246" s="108">
        <f t="shared" si="80"/>
        <v>98.29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288</v>
      </c>
      <c r="H247" s="109"/>
      <c r="I247" s="109"/>
      <c r="J247" s="109">
        <f t="shared" si="81"/>
        <v>0</v>
      </c>
      <c r="K247" s="106"/>
      <c r="L247" s="109"/>
      <c r="M247" s="110"/>
      <c r="N247" s="109"/>
      <c r="O247" s="111">
        <f t="shared" ref="O247:O248" si="93">M247+N247</f>
        <v>0</v>
      </c>
      <c r="P247" s="111">
        <f t="shared" ref="P247:P304" si="94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43000</v>
      </c>
      <c r="I248" s="109">
        <v>10000</v>
      </c>
      <c r="J248" s="109">
        <f t="shared" si="81"/>
        <v>33000</v>
      </c>
      <c r="K248" s="106">
        <f>ROUND(I248/H248*100,2)</f>
        <v>23.26</v>
      </c>
      <c r="L248" s="109">
        <v>10000</v>
      </c>
      <c r="M248" s="110">
        <v>2079</v>
      </c>
      <c r="N248" s="109">
        <v>7750</v>
      </c>
      <c r="O248" s="111">
        <f t="shared" si="93"/>
        <v>9829</v>
      </c>
      <c r="P248" s="111">
        <f t="shared" si="94"/>
        <v>171</v>
      </c>
      <c r="Q248" s="108">
        <f t="shared" ref="Q248:Q303" si="95">ROUND(O248/L248*100,2)</f>
        <v>98.29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1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94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1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94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1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94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368</v>
      </c>
      <c r="H252" s="109"/>
      <c r="I252" s="109"/>
      <c r="J252" s="109">
        <f t="shared" si="81"/>
        <v>0</v>
      </c>
      <c r="K252" s="106"/>
      <c r="L252" s="109"/>
      <c r="M252" s="110"/>
      <c r="N252" s="109"/>
      <c r="O252" s="111">
        <f t="shared" ref="O252:O257" si="96">M252+N252</f>
        <v>0</v>
      </c>
      <c r="P252" s="111">
        <f t="shared" si="94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1"/>
        <v>0</v>
      </c>
      <c r="K253" s="106"/>
      <c r="L253" s="109"/>
      <c r="M253" s="110"/>
      <c r="N253" s="109"/>
      <c r="O253" s="111">
        <f t="shared" si="96"/>
        <v>0</v>
      </c>
      <c r="P253" s="111">
        <f t="shared" si="94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1"/>
        <v>0</v>
      </c>
      <c r="K254" s="106"/>
      <c r="L254" s="109"/>
      <c r="M254" s="110"/>
      <c r="N254" s="109"/>
      <c r="O254" s="111">
        <f t="shared" si="96"/>
        <v>0</v>
      </c>
      <c r="P254" s="111">
        <f t="shared" si="94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366</v>
      </c>
      <c r="H255" s="109"/>
      <c r="I255" s="109"/>
      <c r="J255" s="109">
        <f t="shared" si="81"/>
        <v>0</v>
      </c>
      <c r="K255" s="106"/>
      <c r="L255" s="109"/>
      <c r="M255" s="110"/>
      <c r="N255" s="109"/>
      <c r="O255" s="111">
        <f t="shared" si="96"/>
        <v>0</v>
      </c>
      <c r="P255" s="111">
        <f t="shared" si="94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367</v>
      </c>
      <c r="H256" s="109"/>
      <c r="I256" s="109"/>
      <c r="J256" s="109">
        <f t="shared" si="81"/>
        <v>0</v>
      </c>
      <c r="K256" s="106"/>
      <c r="L256" s="109"/>
      <c r="M256" s="110"/>
      <c r="N256" s="109"/>
      <c r="O256" s="111">
        <f t="shared" si="96"/>
        <v>0</v>
      </c>
      <c r="P256" s="111">
        <f t="shared" si="94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1"/>
        <v>0</v>
      </c>
      <c r="K257" s="115"/>
      <c r="L257" s="114"/>
      <c r="M257" s="116">
        <v>0</v>
      </c>
      <c r="N257" s="114">
        <v>0</v>
      </c>
      <c r="O257" s="117">
        <f t="shared" si="96"/>
        <v>0</v>
      </c>
      <c r="P257" s="117">
        <f t="shared" si="94"/>
        <v>0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1"/>
        <v>0</v>
      </c>
      <c r="K258" s="106"/>
      <c r="L258" s="109"/>
      <c r="M258" s="110"/>
      <c r="N258" s="109"/>
      <c r="O258" s="111"/>
      <c r="P258" s="127">
        <f t="shared" si="94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1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94"/>
        <v>0</v>
      </c>
      <c r="Q259" s="108" t="e">
        <f t="shared" si="95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1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si="94"/>
        <v>0</v>
      </c>
      <c r="Q260" s="108" t="e">
        <f t="shared" si="95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43000</v>
      </c>
      <c r="I261" s="105">
        <f>I177-I260</f>
        <v>10000</v>
      </c>
      <c r="J261" s="105">
        <f>H261-I261</f>
        <v>33000</v>
      </c>
      <c r="K261" s="106">
        <f t="shared" ref="K261:K308" si="97">ROUND(I261/H261*100,2)</f>
        <v>23.26</v>
      </c>
      <c r="L261" s="105">
        <f>L177-L260</f>
        <v>10000</v>
      </c>
      <c r="M261" s="105">
        <f>M177-M260</f>
        <v>2079</v>
      </c>
      <c r="N261" s="105">
        <f>N177-N260</f>
        <v>7750</v>
      </c>
      <c r="O261" s="105">
        <f>O177-O260</f>
        <v>9829</v>
      </c>
      <c r="P261" s="107">
        <f t="shared" si="94"/>
        <v>171</v>
      </c>
      <c r="Q261" s="108">
        <f t="shared" si="95"/>
        <v>98.29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197" t="s">
        <v>165</v>
      </c>
      <c r="B262" s="198"/>
      <c r="C262" s="198"/>
      <c r="D262" s="198"/>
      <c r="E262" s="198"/>
      <c r="F262" s="198"/>
      <c r="G262" s="169" t="s">
        <v>166</v>
      </c>
      <c r="H262" s="119">
        <f>H263+H361+H369+H373</f>
        <v>16330000</v>
      </c>
      <c r="I262" s="119">
        <f>I263+I361+I369+I373</f>
        <v>9273900</v>
      </c>
      <c r="J262" s="119">
        <f>J263+J361+J369+J373</f>
        <v>7056100</v>
      </c>
      <c r="K262" s="120">
        <f t="shared" si="97"/>
        <v>56.79</v>
      </c>
      <c r="L262" s="119">
        <f>L263+L361+L369+L373</f>
        <v>9273900</v>
      </c>
      <c r="M262" s="121">
        <f>M263+M361+M369+M373</f>
        <v>5820808</v>
      </c>
      <c r="N262" s="119">
        <f>N263+N361+N369+N373</f>
        <v>1614780.18</v>
      </c>
      <c r="O262" s="122">
        <f>O263+O361+O369+O373</f>
        <v>7435588.1799999997</v>
      </c>
      <c r="P262" s="122">
        <f t="shared" si="94"/>
        <v>1838311.8200000003</v>
      </c>
      <c r="Q262" s="123">
        <f t="shared" si="95"/>
        <v>80.180000000000007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16330000</v>
      </c>
      <c r="I263" s="105">
        <f>I264+I296+I329+I332+I337+I358</f>
        <v>9273900</v>
      </c>
      <c r="J263" s="105">
        <f>J264+J296+J329+J332+J337+J358</f>
        <v>7056100</v>
      </c>
      <c r="K263" s="106">
        <f t="shared" si="97"/>
        <v>56.79</v>
      </c>
      <c r="L263" s="105">
        <f>L264+L296+L329+L332+L337+L358</f>
        <v>9273900</v>
      </c>
      <c r="M263" s="96">
        <f>M264+M296+M329+M332+M337+M358</f>
        <v>6235263</v>
      </c>
      <c r="N263" s="105">
        <f>N264+N296+N329+N332+N337+N358</f>
        <v>1614780.18</v>
      </c>
      <c r="O263" s="107">
        <f>O264+O296+O329+O332+O337+O358</f>
        <v>7850043.1799999997</v>
      </c>
      <c r="P263" s="107">
        <f t="shared" si="94"/>
        <v>1423856.8200000003</v>
      </c>
      <c r="Q263" s="108">
        <f t="shared" si="95"/>
        <v>84.65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4292000</v>
      </c>
      <c r="I264" s="105">
        <f>I265+I282+I289</f>
        <v>2417900</v>
      </c>
      <c r="J264" s="105">
        <f>J265+J282+J289</f>
        <v>1874100</v>
      </c>
      <c r="K264" s="106">
        <f t="shared" si="97"/>
        <v>56.34</v>
      </c>
      <c r="L264" s="105">
        <f>L265+L282+L289</f>
        <v>2417900</v>
      </c>
      <c r="M264" s="96">
        <f>M265+M282+M289</f>
        <v>1614955</v>
      </c>
      <c r="N264" s="105">
        <f>N265+N282+N289</f>
        <v>407358</v>
      </c>
      <c r="O264" s="105">
        <f>O265+O282+O289</f>
        <v>2022313</v>
      </c>
      <c r="P264" s="107">
        <f t="shared" si="94"/>
        <v>395587</v>
      </c>
      <c r="Q264" s="108">
        <f t="shared" si="95"/>
        <v>83.64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4172000</v>
      </c>
      <c r="I265" s="105">
        <f>SUM(I266:I281)</f>
        <v>2364800</v>
      </c>
      <c r="J265" s="105">
        <f>SUM(J266:J281)</f>
        <v>1807200</v>
      </c>
      <c r="K265" s="106">
        <f t="shared" si="97"/>
        <v>56.68</v>
      </c>
      <c r="L265" s="105">
        <f>SUM(L266:L281)</f>
        <v>2364800</v>
      </c>
      <c r="M265" s="96">
        <f>SUM(M266:M281)</f>
        <v>1581497</v>
      </c>
      <c r="N265" s="105">
        <f>SUM(N266:N281)</f>
        <v>398815</v>
      </c>
      <c r="O265" s="107">
        <f>SUM(O266:O281)</f>
        <v>1980312</v>
      </c>
      <c r="P265" s="107">
        <f t="shared" si="94"/>
        <v>384488</v>
      </c>
      <c r="Q265" s="108">
        <f t="shared" si="95"/>
        <v>83.74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3669000</v>
      </c>
      <c r="I266" s="109">
        <v>2070000</v>
      </c>
      <c r="J266" s="109">
        <f t="shared" ref="J266:J295" si="98">H266-I266</f>
        <v>1599000</v>
      </c>
      <c r="K266" s="106">
        <f t="shared" si="97"/>
        <v>56.42</v>
      </c>
      <c r="L266" s="109">
        <v>2070000</v>
      </c>
      <c r="M266" s="110">
        <v>1374276</v>
      </c>
      <c r="N266" s="109">
        <v>345545</v>
      </c>
      <c r="O266" s="111">
        <f t="shared" ref="O266:O281" si="99">M266+N266</f>
        <v>1719821</v>
      </c>
      <c r="P266" s="111">
        <f t="shared" si="94"/>
        <v>350179</v>
      </c>
      <c r="Q266" s="108">
        <f t="shared" si="95"/>
        <v>83.08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280</v>
      </c>
      <c r="H267" s="109"/>
      <c r="I267" s="109"/>
      <c r="J267" s="109">
        <f t="shared" si="98"/>
        <v>0</v>
      </c>
      <c r="K267" s="106" t="e">
        <f t="shared" si="97"/>
        <v>#DIV/0!</v>
      </c>
      <c r="L267" s="109"/>
      <c r="M267" s="110"/>
      <c r="N267" s="109"/>
      <c r="O267" s="111">
        <f t="shared" si="99"/>
        <v>0</v>
      </c>
      <c r="P267" s="111">
        <f t="shared" si="94"/>
        <v>0</v>
      </c>
      <c r="Q267" s="108" t="e">
        <f t="shared" si="95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281</v>
      </c>
      <c r="H268" s="109"/>
      <c r="I268" s="109"/>
      <c r="J268" s="109">
        <f t="shared" si="98"/>
        <v>0</v>
      </c>
      <c r="K268" s="106"/>
      <c r="L268" s="109"/>
      <c r="M268" s="110"/>
      <c r="N268" s="109"/>
      <c r="O268" s="111">
        <f t="shared" si="99"/>
        <v>0</v>
      </c>
      <c r="P268" s="111">
        <f t="shared" si="94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279</v>
      </c>
      <c r="H269" s="109">
        <v>278000</v>
      </c>
      <c r="I269" s="109">
        <v>142900</v>
      </c>
      <c r="J269" s="109">
        <f t="shared" si="98"/>
        <v>135100</v>
      </c>
      <c r="K269" s="106"/>
      <c r="L269" s="109">
        <v>142900</v>
      </c>
      <c r="M269" s="110">
        <v>95066</v>
      </c>
      <c r="N269" s="109">
        <v>24417</v>
      </c>
      <c r="O269" s="111">
        <f t="shared" si="99"/>
        <v>119483</v>
      </c>
      <c r="P269" s="111">
        <f t="shared" si="94"/>
        <v>23417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282</v>
      </c>
      <c r="H270" s="109"/>
      <c r="I270" s="109"/>
      <c r="J270" s="109">
        <f t="shared" si="98"/>
        <v>0</v>
      </c>
      <c r="K270" s="106"/>
      <c r="L270" s="109"/>
      <c r="M270" s="110"/>
      <c r="N270" s="109"/>
      <c r="O270" s="111">
        <f t="shared" si="99"/>
        <v>0</v>
      </c>
      <c r="P270" s="111">
        <f t="shared" si="94"/>
        <v>0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283</v>
      </c>
      <c r="H271" s="109"/>
      <c r="I271" s="109"/>
      <c r="J271" s="109">
        <f t="shared" si="98"/>
        <v>0</v>
      </c>
      <c r="K271" s="106"/>
      <c r="L271" s="109"/>
      <c r="M271" s="110"/>
      <c r="N271" s="109"/>
      <c r="O271" s="111">
        <f t="shared" si="99"/>
        <v>0</v>
      </c>
      <c r="P271" s="111">
        <f t="shared" si="94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284</v>
      </c>
      <c r="H272" s="109"/>
      <c r="I272" s="109"/>
      <c r="J272" s="109">
        <f t="shared" si="98"/>
        <v>0</v>
      </c>
      <c r="K272" s="106"/>
      <c r="L272" s="109"/>
      <c r="M272" s="110"/>
      <c r="N272" s="109"/>
      <c r="O272" s="111">
        <f t="shared" si="99"/>
        <v>0</v>
      </c>
      <c r="P272" s="111">
        <f t="shared" si="94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285</v>
      </c>
      <c r="H273" s="109"/>
      <c r="I273" s="109"/>
      <c r="J273" s="109">
        <f t="shared" si="98"/>
        <v>0</v>
      </c>
      <c r="K273" s="106"/>
      <c r="L273" s="109"/>
      <c r="M273" s="110"/>
      <c r="N273" s="109"/>
      <c r="O273" s="111">
        <f t="shared" si="99"/>
        <v>0</v>
      </c>
      <c r="P273" s="111">
        <f t="shared" si="94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286</v>
      </c>
      <c r="H274" s="109"/>
      <c r="I274" s="109"/>
      <c r="J274" s="109">
        <f t="shared" si="98"/>
        <v>0</v>
      </c>
      <c r="K274" s="106"/>
      <c r="L274" s="109"/>
      <c r="M274" s="110"/>
      <c r="N274" s="109"/>
      <c r="O274" s="111">
        <f t="shared" si="99"/>
        <v>0</v>
      </c>
      <c r="P274" s="111">
        <f t="shared" si="94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287</v>
      </c>
      <c r="H275" s="109"/>
      <c r="I275" s="109"/>
      <c r="J275" s="109">
        <f t="shared" si="98"/>
        <v>0</v>
      </c>
      <c r="K275" s="106"/>
      <c r="L275" s="109"/>
      <c r="M275" s="110"/>
      <c r="N275" s="109"/>
      <c r="O275" s="111">
        <f t="shared" si="99"/>
        <v>0</v>
      </c>
      <c r="P275" s="111">
        <f t="shared" si="94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93200</v>
      </c>
      <c r="J276" s="109">
        <f t="shared" si="98"/>
        <v>16800</v>
      </c>
      <c r="K276" s="106">
        <f t="shared" si="97"/>
        <v>84.73</v>
      </c>
      <c r="L276" s="109">
        <v>93200</v>
      </c>
      <c r="M276" s="110">
        <v>73970</v>
      </c>
      <c r="N276" s="109">
        <v>19136</v>
      </c>
      <c r="O276" s="111">
        <f t="shared" si="99"/>
        <v>93106</v>
      </c>
      <c r="P276" s="111">
        <f t="shared" si="94"/>
        <v>94</v>
      </c>
      <c r="Q276" s="108">
        <f t="shared" si="95"/>
        <v>99.9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500</v>
      </c>
      <c r="J277" s="109">
        <f t="shared" si="98"/>
        <v>500</v>
      </c>
      <c r="K277" s="106">
        <f t="shared" si="97"/>
        <v>50</v>
      </c>
      <c r="L277" s="109">
        <v>500</v>
      </c>
      <c r="M277" s="110">
        <v>69</v>
      </c>
      <c r="N277" s="109"/>
      <c r="O277" s="111">
        <f t="shared" si="99"/>
        <v>69</v>
      </c>
      <c r="P277" s="111">
        <f t="shared" si="94"/>
        <v>431</v>
      </c>
      <c r="Q277" s="108">
        <f t="shared" si="95"/>
        <v>13.8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273</v>
      </c>
      <c r="H278" s="109"/>
      <c r="I278" s="109"/>
      <c r="J278" s="109">
        <f t="shared" si="98"/>
        <v>0</v>
      </c>
      <c r="K278" s="106"/>
      <c r="L278" s="109"/>
      <c r="M278" s="110"/>
      <c r="N278" s="109"/>
      <c r="O278" s="111">
        <f t="shared" si="99"/>
        <v>0</v>
      </c>
      <c r="P278" s="111">
        <f t="shared" si="94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412</v>
      </c>
      <c r="H279" s="109"/>
      <c r="I279" s="109"/>
      <c r="J279" s="109">
        <f t="shared" si="98"/>
        <v>0</v>
      </c>
      <c r="K279" s="106"/>
      <c r="L279" s="109"/>
      <c r="M279" s="110"/>
      <c r="N279" s="109"/>
      <c r="O279" s="111">
        <f t="shared" si="99"/>
        <v>0</v>
      </c>
      <c r="P279" s="111">
        <f t="shared" si="94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275</v>
      </c>
      <c r="H280" s="109">
        <v>114000</v>
      </c>
      <c r="I280" s="109">
        <v>58200</v>
      </c>
      <c r="J280" s="109">
        <f t="shared" si="98"/>
        <v>55800</v>
      </c>
      <c r="K280" s="106">
        <f t="shared" si="97"/>
        <v>51.05</v>
      </c>
      <c r="L280" s="109">
        <v>58200</v>
      </c>
      <c r="M280" s="110">
        <v>38116</v>
      </c>
      <c r="N280" s="109">
        <v>9717</v>
      </c>
      <c r="O280" s="111">
        <f t="shared" si="99"/>
        <v>47833</v>
      </c>
      <c r="P280" s="111">
        <f t="shared" si="94"/>
        <v>10367</v>
      </c>
      <c r="Q280" s="108">
        <f t="shared" si="95"/>
        <v>82.19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274</v>
      </c>
      <c r="H281" s="109"/>
      <c r="I281" s="109"/>
      <c r="J281" s="109">
        <f t="shared" si="98"/>
        <v>0</v>
      </c>
      <c r="K281" s="106" t="e">
        <f t="shared" si="97"/>
        <v>#DIV/0!</v>
      </c>
      <c r="L281" s="109"/>
      <c r="M281" s="110"/>
      <c r="N281" s="109"/>
      <c r="O281" s="111">
        <f t="shared" si="99"/>
        <v>0</v>
      </c>
      <c r="P281" s="111">
        <f t="shared" si="94"/>
        <v>0</v>
      </c>
      <c r="Q281" s="108" t="e">
        <f t="shared" si="95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316</v>
      </c>
      <c r="H282" s="105">
        <f>H286+H288+H287</f>
        <v>28000</v>
      </c>
      <c r="I282" s="105">
        <f>I286+I288+I287</f>
        <v>0</v>
      </c>
      <c r="J282" s="109">
        <f t="shared" si="98"/>
        <v>28000</v>
      </c>
      <c r="K282" s="106"/>
      <c r="L282" s="105">
        <f>L286+L288+L287</f>
        <v>0</v>
      </c>
      <c r="M282" s="96">
        <f>M286+M288+M287</f>
        <v>0</v>
      </c>
      <c r="N282" s="105">
        <f>N286+N288+N287</f>
        <v>0</v>
      </c>
      <c r="O282" s="107">
        <f t="shared" ref="O282" si="100">O286+O288+O287</f>
        <v>0</v>
      </c>
      <c r="P282" s="107">
        <f t="shared" si="94"/>
        <v>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276</v>
      </c>
      <c r="H283" s="109"/>
      <c r="I283" s="109"/>
      <c r="J283" s="109">
        <f t="shared" si="98"/>
        <v>0</v>
      </c>
      <c r="K283" s="106"/>
      <c r="L283" s="109"/>
      <c r="M283" s="110"/>
      <c r="N283" s="109"/>
      <c r="O283" s="111">
        <f t="shared" ref="O283:O288" si="101">M283+N283</f>
        <v>0</v>
      </c>
      <c r="P283" s="111">
        <f t="shared" si="94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277</v>
      </c>
      <c r="H284" s="109"/>
      <c r="I284" s="109"/>
      <c r="J284" s="109">
        <f t="shared" si="98"/>
        <v>0</v>
      </c>
      <c r="K284" s="106"/>
      <c r="L284" s="109"/>
      <c r="M284" s="110"/>
      <c r="N284" s="109"/>
      <c r="O284" s="111">
        <f t="shared" si="101"/>
        <v>0</v>
      </c>
      <c r="P284" s="111">
        <f t="shared" si="94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278</v>
      </c>
      <c r="H285" s="109"/>
      <c r="I285" s="109"/>
      <c r="J285" s="109">
        <f t="shared" si="98"/>
        <v>0</v>
      </c>
      <c r="K285" s="106"/>
      <c r="L285" s="109"/>
      <c r="M285" s="110"/>
      <c r="N285" s="109"/>
      <c r="O285" s="111">
        <f t="shared" si="101"/>
        <v>0</v>
      </c>
      <c r="P285" s="111">
        <f t="shared" si="94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411</v>
      </c>
      <c r="H286" s="109"/>
      <c r="I286" s="109"/>
      <c r="J286" s="109">
        <f t="shared" si="98"/>
        <v>0</v>
      </c>
      <c r="K286" s="106"/>
      <c r="L286" s="109"/>
      <c r="M286" s="110"/>
      <c r="N286" s="109"/>
      <c r="O286" s="111">
        <f t="shared" si="101"/>
        <v>0</v>
      </c>
      <c r="P286" s="111">
        <f t="shared" si="94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28000</v>
      </c>
      <c r="I287" s="109">
        <v>0</v>
      </c>
      <c r="J287" s="109">
        <f t="shared" si="98"/>
        <v>28000</v>
      </c>
      <c r="K287" s="106"/>
      <c r="L287" s="109">
        <v>0</v>
      </c>
      <c r="M287" s="110"/>
      <c r="N287" s="109"/>
      <c r="O287" s="111">
        <f t="shared" si="101"/>
        <v>0</v>
      </c>
      <c r="P287" s="111">
        <f t="shared" si="94"/>
        <v>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268</v>
      </c>
      <c r="H288" s="109"/>
      <c r="I288" s="109"/>
      <c r="J288" s="109">
        <f t="shared" si="98"/>
        <v>0</v>
      </c>
      <c r="K288" s="106" t="e">
        <f t="shared" si="97"/>
        <v>#DIV/0!</v>
      </c>
      <c r="L288" s="109"/>
      <c r="M288" s="110"/>
      <c r="N288" s="109"/>
      <c r="O288" s="111">
        <f t="shared" si="101"/>
        <v>0</v>
      </c>
      <c r="P288" s="111">
        <f t="shared" si="94"/>
        <v>0</v>
      </c>
      <c r="Q288" s="108" t="e">
        <f t="shared" si="95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92000</v>
      </c>
      <c r="I289" s="105">
        <f>SUM(I290+I291+I292+I293+I294+I295)</f>
        <v>53100</v>
      </c>
      <c r="J289" s="109">
        <f t="shared" si="98"/>
        <v>38900</v>
      </c>
      <c r="K289" s="106">
        <f t="shared" si="97"/>
        <v>57.72</v>
      </c>
      <c r="L289" s="105">
        <f>SUM(L290+L291+L292+L293+L294+L295)</f>
        <v>53100</v>
      </c>
      <c r="M289" s="96">
        <f>SUM(M290+M291+M292+M293+M294+M295)</f>
        <v>33458</v>
      </c>
      <c r="N289" s="105">
        <f>SUM(N290+N291+N292+N293+N294+N295)</f>
        <v>8543</v>
      </c>
      <c r="O289" s="107">
        <f>SUM(O290+O291+O292+O293+O294+O295)</f>
        <v>42001</v>
      </c>
      <c r="P289" s="107">
        <f t="shared" si="94"/>
        <v>11099</v>
      </c>
      <c r="Q289" s="108">
        <f t="shared" si="95"/>
        <v>79.099999999999994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8"/>
        <v>0</v>
      </c>
      <c r="K290" s="106" t="e">
        <f t="shared" si="97"/>
        <v>#DIV/0!</v>
      </c>
      <c r="L290" s="109"/>
      <c r="M290" s="110"/>
      <c r="N290" s="109"/>
      <c r="O290" s="111">
        <f t="shared" ref="O290:O295" si="102">M290+N290</f>
        <v>0</v>
      </c>
      <c r="P290" s="111">
        <f t="shared" si="94"/>
        <v>0</v>
      </c>
      <c r="Q290" s="108" t="e">
        <f t="shared" si="95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8"/>
        <v>0</v>
      </c>
      <c r="K291" s="106" t="e">
        <f t="shared" si="97"/>
        <v>#DIV/0!</v>
      </c>
      <c r="L291" s="109"/>
      <c r="M291" s="110"/>
      <c r="N291" s="109"/>
      <c r="O291" s="111">
        <f t="shared" si="102"/>
        <v>0</v>
      </c>
      <c r="P291" s="111">
        <f t="shared" si="94"/>
        <v>0</v>
      </c>
      <c r="Q291" s="108" t="e">
        <f t="shared" si="95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8"/>
        <v>0</v>
      </c>
      <c r="K292" s="106" t="e">
        <f t="shared" si="97"/>
        <v>#DIV/0!</v>
      </c>
      <c r="L292" s="109"/>
      <c r="M292" s="110"/>
      <c r="N292" s="109"/>
      <c r="O292" s="111">
        <f t="shared" si="102"/>
        <v>0</v>
      </c>
      <c r="P292" s="111">
        <f t="shared" si="94"/>
        <v>0</v>
      </c>
      <c r="Q292" s="108" t="e">
        <f t="shared" si="95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8"/>
        <v>0</v>
      </c>
      <c r="K293" s="106" t="e">
        <f t="shared" si="97"/>
        <v>#DIV/0!</v>
      </c>
      <c r="L293" s="109"/>
      <c r="M293" s="110"/>
      <c r="N293" s="109"/>
      <c r="O293" s="111">
        <f t="shared" si="102"/>
        <v>0</v>
      </c>
      <c r="P293" s="111">
        <f t="shared" si="94"/>
        <v>0</v>
      </c>
      <c r="Q293" s="108" t="e">
        <f t="shared" si="95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8"/>
        <v>0</v>
      </c>
      <c r="K294" s="106" t="e">
        <f t="shared" si="97"/>
        <v>#DIV/0!</v>
      </c>
      <c r="L294" s="109"/>
      <c r="M294" s="110"/>
      <c r="N294" s="109"/>
      <c r="O294" s="111">
        <f t="shared" si="102"/>
        <v>0</v>
      </c>
      <c r="P294" s="111">
        <f t="shared" si="94"/>
        <v>0</v>
      </c>
      <c r="Q294" s="108" t="e">
        <f t="shared" si="95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92000</v>
      </c>
      <c r="I295" s="109">
        <v>53100</v>
      </c>
      <c r="J295" s="109">
        <f t="shared" si="98"/>
        <v>38900</v>
      </c>
      <c r="K295" s="106">
        <f t="shared" si="97"/>
        <v>57.72</v>
      </c>
      <c r="L295" s="109">
        <v>53100</v>
      </c>
      <c r="M295" s="110">
        <v>33458</v>
      </c>
      <c r="N295" s="109">
        <v>8543</v>
      </c>
      <c r="O295" s="111">
        <f t="shared" si="102"/>
        <v>42001</v>
      </c>
      <c r="P295" s="111">
        <f t="shared" si="94"/>
        <v>11099</v>
      </c>
      <c r="Q295" s="108">
        <f t="shared" si="95"/>
        <v>79.099999999999994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336000</v>
      </c>
      <c r="I296" s="105">
        <f>I297+I308+I309+I313+I316+I317+I318+I319+I320+I321+I322</f>
        <v>233000</v>
      </c>
      <c r="J296" s="105">
        <f t="shared" ref="J296" si="103">J297+J308+J309+J313+J316+J317+J318+J319+J320+J321+J322</f>
        <v>103000</v>
      </c>
      <c r="K296" s="106">
        <f t="shared" si="97"/>
        <v>69.349999999999994</v>
      </c>
      <c r="L296" s="105">
        <f>L297+L308+L309+L313+L316+L317+L318+L319+L320+L321+L322</f>
        <v>233000</v>
      </c>
      <c r="M296" s="96">
        <f>M297+M308+M309+M313+M316+M317+M318+M319+M320+M321+M322</f>
        <v>140866</v>
      </c>
      <c r="N296" s="105">
        <f>N297+N308+N309+N313+N316+N317+N318+N319+N320+N321+N322</f>
        <v>21971.18</v>
      </c>
      <c r="O296" s="107">
        <f t="shared" ref="O296" si="104">O297+O308+O309+O313+O316+O317+O318+O319+O320+O321+O322</f>
        <v>162837.18</v>
      </c>
      <c r="P296" s="107">
        <f t="shared" si="94"/>
        <v>70162.820000000007</v>
      </c>
      <c r="Q296" s="108">
        <f t="shared" si="95"/>
        <v>69.89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270000</v>
      </c>
      <c r="I297" s="105">
        <f>SUM(I298:I307)</f>
        <v>191000</v>
      </c>
      <c r="J297" s="105">
        <f>SUM(J298:J307)</f>
        <v>79000</v>
      </c>
      <c r="K297" s="106">
        <f t="shared" si="97"/>
        <v>70.739999999999995</v>
      </c>
      <c r="L297" s="105">
        <f>SUM(L298:L307)</f>
        <v>191000</v>
      </c>
      <c r="M297" s="96">
        <f>SUM(M298:M307)</f>
        <v>117551</v>
      </c>
      <c r="N297" s="105">
        <f>SUM(N298:N307)</f>
        <v>15966.85</v>
      </c>
      <c r="O297" s="107">
        <f>SUM(O298:O307)</f>
        <v>133517.85</v>
      </c>
      <c r="P297" s="107">
        <f t="shared" si="94"/>
        <v>57482.149999999994</v>
      </c>
      <c r="Q297" s="108">
        <f t="shared" si="95"/>
        <v>69.900000000000006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6000</v>
      </c>
      <c r="I298" s="109">
        <v>4000</v>
      </c>
      <c r="J298" s="109">
        <f t="shared" ref="J298:J331" si="105">H298-I298</f>
        <v>2000</v>
      </c>
      <c r="K298" s="106">
        <f t="shared" si="97"/>
        <v>66.67</v>
      </c>
      <c r="L298" s="109">
        <v>4000</v>
      </c>
      <c r="M298" s="110">
        <v>3978</v>
      </c>
      <c r="N298" s="109">
        <v>0</v>
      </c>
      <c r="O298" s="111">
        <f t="shared" ref="O298:O308" si="106">M298+N298</f>
        <v>3978</v>
      </c>
      <c r="P298" s="111">
        <f t="shared" si="94"/>
        <v>22</v>
      </c>
      <c r="Q298" s="108">
        <f t="shared" si="95"/>
        <v>99.45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0</v>
      </c>
      <c r="I299" s="109"/>
      <c r="J299" s="109">
        <f t="shared" si="105"/>
        <v>0</v>
      </c>
      <c r="K299" s="106"/>
      <c r="L299" s="109"/>
      <c r="M299" s="110"/>
      <c r="N299" s="109"/>
      <c r="O299" s="111">
        <f t="shared" si="106"/>
        <v>0</v>
      </c>
      <c r="P299" s="111">
        <f t="shared" si="94"/>
        <v>0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103000</v>
      </c>
      <c r="I300" s="109">
        <v>63000</v>
      </c>
      <c r="J300" s="109">
        <f t="shared" si="105"/>
        <v>40000</v>
      </c>
      <c r="K300" s="106">
        <f t="shared" si="97"/>
        <v>61.17</v>
      </c>
      <c r="L300" s="109">
        <v>63000</v>
      </c>
      <c r="M300" s="110">
        <v>62000</v>
      </c>
      <c r="N300" s="109">
        <v>998</v>
      </c>
      <c r="O300" s="111">
        <f t="shared" si="106"/>
        <v>62998</v>
      </c>
      <c r="P300" s="111">
        <f t="shared" si="94"/>
        <v>2</v>
      </c>
      <c r="Q300" s="108">
        <f t="shared" si="95"/>
        <v>100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8000</v>
      </c>
      <c r="I301" s="109">
        <v>4000</v>
      </c>
      <c r="J301" s="109">
        <f t="shared" si="105"/>
        <v>4000</v>
      </c>
      <c r="K301" s="106">
        <f t="shared" si="97"/>
        <v>50</v>
      </c>
      <c r="L301" s="109">
        <v>4000</v>
      </c>
      <c r="M301" s="110">
        <v>2188</v>
      </c>
      <c r="N301" s="109">
        <v>974.86</v>
      </c>
      <c r="O301" s="111">
        <f t="shared" si="106"/>
        <v>3162.86</v>
      </c>
      <c r="P301" s="111">
        <f t="shared" si="94"/>
        <v>837.13999999999987</v>
      </c>
      <c r="Q301" s="108">
        <f t="shared" si="95"/>
        <v>79.069999999999993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1000</v>
      </c>
      <c r="J302" s="109">
        <f t="shared" si="105"/>
        <v>5000</v>
      </c>
      <c r="K302" s="106">
        <f t="shared" si="97"/>
        <v>16.670000000000002</v>
      </c>
      <c r="L302" s="109">
        <v>1000</v>
      </c>
      <c r="M302" s="110"/>
      <c r="N302" s="109"/>
      <c r="O302" s="111">
        <f t="shared" si="106"/>
        <v>0</v>
      </c>
      <c r="P302" s="111">
        <f t="shared" si="94"/>
        <v>1000</v>
      </c>
      <c r="Q302" s="108">
        <f t="shared" si="95"/>
        <v>0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>
        <v>0</v>
      </c>
      <c r="I303" s="109"/>
      <c r="J303" s="109">
        <f t="shared" si="105"/>
        <v>0</v>
      </c>
      <c r="K303" s="106" t="e">
        <f t="shared" si="97"/>
        <v>#DIV/0!</v>
      </c>
      <c r="L303" s="109"/>
      <c r="M303" s="110"/>
      <c r="N303" s="109"/>
      <c r="O303" s="111">
        <f t="shared" si="106"/>
        <v>0</v>
      </c>
      <c r="P303" s="111">
        <f t="shared" si="94"/>
        <v>0</v>
      </c>
      <c r="Q303" s="108" t="e">
        <f t="shared" si="95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317</v>
      </c>
      <c r="H304" s="109"/>
      <c r="I304" s="109"/>
      <c r="J304" s="109">
        <f t="shared" si="105"/>
        <v>0</v>
      </c>
      <c r="K304" s="106"/>
      <c r="L304" s="109"/>
      <c r="M304" s="110"/>
      <c r="N304" s="109"/>
      <c r="O304" s="111">
        <f t="shared" si="106"/>
        <v>0</v>
      </c>
      <c r="P304" s="111">
        <f t="shared" si="94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7000</v>
      </c>
      <c r="J305" s="109">
        <f t="shared" si="105"/>
        <v>5000</v>
      </c>
      <c r="K305" s="106">
        <f t="shared" si="97"/>
        <v>58.33</v>
      </c>
      <c r="L305" s="109">
        <v>7000</v>
      </c>
      <c r="M305" s="110">
        <v>3795</v>
      </c>
      <c r="N305" s="109">
        <v>1122.49</v>
      </c>
      <c r="O305" s="111">
        <f t="shared" si="106"/>
        <v>4917.49</v>
      </c>
      <c r="P305" s="111">
        <f t="shared" ref="P305:P357" si="107">L305-O305</f>
        <v>2082.5100000000002</v>
      </c>
      <c r="Q305" s="108">
        <f t="shared" ref="Q305:Q358" si="108">ROUND(O305/L305*100,2)</f>
        <v>70.25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125000</v>
      </c>
      <c r="I306" s="109">
        <v>104000</v>
      </c>
      <c r="J306" s="109">
        <f t="shared" si="105"/>
        <v>21000</v>
      </c>
      <c r="K306" s="106">
        <f t="shared" si="97"/>
        <v>83.2</v>
      </c>
      <c r="L306" s="109">
        <v>104000</v>
      </c>
      <c r="M306" s="110">
        <v>44502</v>
      </c>
      <c r="N306" s="109">
        <v>10291</v>
      </c>
      <c r="O306" s="111">
        <f t="shared" si="106"/>
        <v>54793</v>
      </c>
      <c r="P306" s="111">
        <f t="shared" si="107"/>
        <v>49207</v>
      </c>
      <c r="Q306" s="108">
        <f t="shared" si="108"/>
        <v>52.69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10000</v>
      </c>
      <c r="I307" s="109">
        <v>8000</v>
      </c>
      <c r="J307" s="109">
        <f t="shared" si="105"/>
        <v>2000</v>
      </c>
      <c r="K307" s="106">
        <f t="shared" si="97"/>
        <v>80</v>
      </c>
      <c r="L307" s="109">
        <v>8000</v>
      </c>
      <c r="M307" s="110">
        <v>1088</v>
      </c>
      <c r="N307" s="109">
        <v>2580.5</v>
      </c>
      <c r="O307" s="111">
        <f t="shared" si="106"/>
        <v>3668.5</v>
      </c>
      <c r="P307" s="111">
        <f t="shared" si="107"/>
        <v>4331.5</v>
      </c>
      <c r="Q307" s="108">
        <f t="shared" si="108"/>
        <v>45.86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>
        <v>0</v>
      </c>
      <c r="I308" s="109"/>
      <c r="J308" s="109">
        <f t="shared" si="105"/>
        <v>0</v>
      </c>
      <c r="K308" s="106" t="e">
        <f t="shared" si="97"/>
        <v>#DIV/0!</v>
      </c>
      <c r="L308" s="109"/>
      <c r="M308" s="110"/>
      <c r="N308" s="109"/>
      <c r="O308" s="111">
        <f t="shared" si="106"/>
        <v>0</v>
      </c>
      <c r="P308" s="111">
        <f t="shared" si="107"/>
        <v>0</v>
      </c>
      <c r="Q308" s="108" t="e">
        <f t="shared" si="108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5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107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271</v>
      </c>
      <c r="H310" s="109"/>
      <c r="I310" s="109"/>
      <c r="J310" s="109">
        <f t="shared" si="105"/>
        <v>0</v>
      </c>
      <c r="K310" s="106"/>
      <c r="L310" s="109"/>
      <c r="M310" s="110"/>
      <c r="N310" s="109"/>
      <c r="O310" s="111">
        <f t="shared" ref="O310:O312" si="109">M310+N310</f>
        <v>0</v>
      </c>
      <c r="P310" s="111">
        <f t="shared" si="107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272</v>
      </c>
      <c r="H311" s="109"/>
      <c r="I311" s="109"/>
      <c r="J311" s="109">
        <f t="shared" si="105"/>
        <v>0</v>
      </c>
      <c r="K311" s="106"/>
      <c r="L311" s="109"/>
      <c r="M311" s="110"/>
      <c r="N311" s="109"/>
      <c r="O311" s="111">
        <f t="shared" si="109"/>
        <v>0</v>
      </c>
      <c r="P311" s="111">
        <f t="shared" si="107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>
        <v>0</v>
      </c>
      <c r="I312" s="109"/>
      <c r="J312" s="109">
        <f t="shared" si="105"/>
        <v>0</v>
      </c>
      <c r="K312" s="106"/>
      <c r="L312" s="109"/>
      <c r="M312" s="110"/>
      <c r="N312" s="109"/>
      <c r="O312" s="111">
        <f t="shared" si="109"/>
        <v>0</v>
      </c>
      <c r="P312" s="111">
        <f t="shared" si="107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6000</v>
      </c>
      <c r="J313" s="109">
        <f t="shared" si="105"/>
        <v>2000</v>
      </c>
      <c r="K313" s="106">
        <f t="shared" ref="K313:K364" si="110">ROUND(I313/H313*100,2)</f>
        <v>75</v>
      </c>
      <c r="L313" s="105">
        <f>L314+L315</f>
        <v>6000</v>
      </c>
      <c r="M313" s="96">
        <f>M314+M315</f>
        <v>1590</v>
      </c>
      <c r="N313" s="105">
        <f>N314+N315</f>
        <v>142.44</v>
      </c>
      <c r="O313" s="107">
        <f>O314+O315</f>
        <v>1732.44</v>
      </c>
      <c r="P313" s="107">
        <f t="shared" si="107"/>
        <v>4267.5599999999995</v>
      </c>
      <c r="Q313" s="108">
        <f t="shared" si="108"/>
        <v>28.87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6000</v>
      </c>
      <c r="J314" s="109">
        <f t="shared" si="105"/>
        <v>2000</v>
      </c>
      <c r="K314" s="106">
        <f t="shared" si="110"/>
        <v>75</v>
      </c>
      <c r="L314" s="109">
        <v>6000</v>
      </c>
      <c r="M314" s="110">
        <v>1590</v>
      </c>
      <c r="N314" s="109">
        <v>142.44</v>
      </c>
      <c r="O314" s="111">
        <f t="shared" ref="O314:O320" si="111">M314+N314</f>
        <v>1732.44</v>
      </c>
      <c r="P314" s="111">
        <f t="shared" si="107"/>
        <v>4267.5599999999995</v>
      </c>
      <c r="Q314" s="108">
        <f t="shared" si="108"/>
        <v>28.87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270</v>
      </c>
      <c r="H315" s="109">
        <v>0</v>
      </c>
      <c r="I315" s="109"/>
      <c r="J315" s="109">
        <f t="shared" si="105"/>
        <v>0</v>
      </c>
      <c r="K315" s="106"/>
      <c r="L315" s="109"/>
      <c r="M315" s="110"/>
      <c r="N315" s="109"/>
      <c r="O315" s="111">
        <f t="shared" si="111"/>
        <v>0</v>
      </c>
      <c r="P315" s="111">
        <f t="shared" si="107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>
        <v>0</v>
      </c>
      <c r="I316" s="109"/>
      <c r="J316" s="109">
        <f t="shared" si="105"/>
        <v>0</v>
      </c>
      <c r="K316" s="106" t="e">
        <f t="shared" si="110"/>
        <v>#DIV/0!</v>
      </c>
      <c r="L316" s="109"/>
      <c r="M316" s="110"/>
      <c r="N316" s="109"/>
      <c r="O316" s="111">
        <f t="shared" si="111"/>
        <v>0</v>
      </c>
      <c r="P316" s="111">
        <f t="shared" si="107"/>
        <v>0</v>
      </c>
      <c r="Q316" s="108" t="e">
        <f t="shared" si="108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269</v>
      </c>
      <c r="H317" s="109">
        <v>0</v>
      </c>
      <c r="I317" s="109"/>
      <c r="J317" s="109">
        <f t="shared" si="105"/>
        <v>0</v>
      </c>
      <c r="K317" s="106"/>
      <c r="L317" s="109"/>
      <c r="M317" s="110"/>
      <c r="N317" s="109"/>
      <c r="O317" s="111">
        <f t="shared" si="111"/>
        <v>0</v>
      </c>
      <c r="P317" s="111">
        <f t="shared" si="107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>
        <v>0</v>
      </c>
      <c r="I318" s="109"/>
      <c r="J318" s="109">
        <f t="shared" si="105"/>
        <v>0</v>
      </c>
      <c r="K318" s="106" t="e">
        <f t="shared" si="110"/>
        <v>#DIV/0!</v>
      </c>
      <c r="L318" s="109"/>
      <c r="M318" s="110"/>
      <c r="N318" s="109"/>
      <c r="O318" s="111">
        <f t="shared" si="111"/>
        <v>0</v>
      </c>
      <c r="P318" s="111">
        <f t="shared" si="107"/>
        <v>0</v>
      </c>
      <c r="Q318" s="108" t="e">
        <f t="shared" si="108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>
        <v>0</v>
      </c>
      <c r="I319" s="109"/>
      <c r="J319" s="109">
        <f t="shared" si="105"/>
        <v>0</v>
      </c>
      <c r="K319" s="106"/>
      <c r="L319" s="109"/>
      <c r="M319" s="110"/>
      <c r="N319" s="109"/>
      <c r="O319" s="111">
        <f t="shared" si="111"/>
        <v>0</v>
      </c>
      <c r="P319" s="111">
        <f t="shared" si="107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318</v>
      </c>
      <c r="H320" s="109"/>
      <c r="I320" s="109"/>
      <c r="J320" s="109">
        <f t="shared" si="105"/>
        <v>0</v>
      </c>
      <c r="K320" s="106"/>
      <c r="L320" s="109"/>
      <c r="M320" s="110"/>
      <c r="N320" s="109"/>
      <c r="O320" s="111">
        <f t="shared" si="111"/>
        <v>0</v>
      </c>
      <c r="P320" s="111">
        <f t="shared" si="107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365</v>
      </c>
      <c r="H321" s="109">
        <v>0</v>
      </c>
      <c r="I321" s="109"/>
      <c r="J321" s="109">
        <f t="shared" si="105"/>
        <v>0</v>
      </c>
      <c r="K321" s="106"/>
      <c r="L321" s="109"/>
      <c r="M321" s="110"/>
      <c r="N321" s="109"/>
      <c r="O321" s="111">
        <f t="shared" ref="O321" si="112">M321+N321</f>
        <v>0</v>
      </c>
      <c r="P321" s="111">
        <f t="shared" si="107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58000</v>
      </c>
      <c r="I322" s="105">
        <f>+I323+I324+I325+I326+I327+I328</f>
        <v>36000</v>
      </c>
      <c r="J322" s="105">
        <f>+J323+J324+J325+J326+J327+J328</f>
        <v>22000</v>
      </c>
      <c r="K322" s="106">
        <f t="shared" si="110"/>
        <v>62.07</v>
      </c>
      <c r="L322" s="105">
        <f>+L323+L324+L325+L326+L327+L328</f>
        <v>36000</v>
      </c>
      <c r="M322" s="96">
        <f>+M323+M324+M325+M326+M327+M328</f>
        <v>21725</v>
      </c>
      <c r="N322" s="105">
        <f>+N323+N324+N325+N326+N327+N328</f>
        <v>5861.8899999999994</v>
      </c>
      <c r="O322" s="107">
        <f>+O323+O324+O325+O326+O327+O328</f>
        <v>27586.89</v>
      </c>
      <c r="P322" s="107">
        <f t="shared" si="107"/>
        <v>8413.11</v>
      </c>
      <c r="Q322" s="108">
        <f t="shared" si="108"/>
        <v>76.63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319</v>
      </c>
      <c r="H323" s="109"/>
      <c r="I323" s="109"/>
      <c r="J323" s="109">
        <f t="shared" si="105"/>
        <v>0</v>
      </c>
      <c r="K323" s="106"/>
      <c r="L323" s="109"/>
      <c r="M323" s="110"/>
      <c r="N323" s="109"/>
      <c r="O323" s="111">
        <f t="shared" ref="O323:O328" si="113">M323+N323</f>
        <v>0</v>
      </c>
      <c r="P323" s="111">
        <f t="shared" si="107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326</v>
      </c>
      <c r="H324" s="109">
        <v>2000</v>
      </c>
      <c r="I324" s="109">
        <v>1000</v>
      </c>
      <c r="J324" s="109">
        <f t="shared" si="105"/>
        <v>1000</v>
      </c>
      <c r="K324" s="106"/>
      <c r="L324" s="109">
        <v>1000</v>
      </c>
      <c r="M324" s="110"/>
      <c r="N324" s="109">
        <v>605.19000000000005</v>
      </c>
      <c r="O324" s="111">
        <f t="shared" si="113"/>
        <v>605.19000000000005</v>
      </c>
      <c r="P324" s="111">
        <f t="shared" si="107"/>
        <v>394.80999999999995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6000</v>
      </c>
      <c r="I325" s="109">
        <v>3000</v>
      </c>
      <c r="J325" s="109">
        <f t="shared" si="105"/>
        <v>3000</v>
      </c>
      <c r="K325" s="106">
        <f t="shared" si="110"/>
        <v>50</v>
      </c>
      <c r="L325" s="109">
        <v>3000</v>
      </c>
      <c r="M325" s="110">
        <v>1800</v>
      </c>
      <c r="N325" s="109">
        <v>450</v>
      </c>
      <c r="O325" s="111">
        <f t="shared" si="113"/>
        <v>2250</v>
      </c>
      <c r="P325" s="111">
        <f t="shared" si="107"/>
        <v>750</v>
      </c>
      <c r="Q325" s="108">
        <f t="shared" si="108"/>
        <v>75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46000</v>
      </c>
      <c r="I326" s="109">
        <v>28000</v>
      </c>
      <c r="J326" s="109">
        <f t="shared" si="105"/>
        <v>18000</v>
      </c>
      <c r="K326" s="106">
        <f t="shared" si="110"/>
        <v>60.87</v>
      </c>
      <c r="L326" s="109">
        <v>28000</v>
      </c>
      <c r="M326" s="110">
        <v>19925</v>
      </c>
      <c r="N326" s="109">
        <v>4449.7</v>
      </c>
      <c r="O326" s="111">
        <f t="shared" si="113"/>
        <v>24374.7</v>
      </c>
      <c r="P326" s="111">
        <f t="shared" si="107"/>
        <v>3625.2999999999993</v>
      </c>
      <c r="Q326" s="108">
        <f t="shared" si="108"/>
        <v>87.05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320</v>
      </c>
      <c r="H327" s="109"/>
      <c r="I327" s="109"/>
      <c r="J327" s="109">
        <f t="shared" si="105"/>
        <v>0</v>
      </c>
      <c r="K327" s="106"/>
      <c r="L327" s="109"/>
      <c r="M327" s="110"/>
      <c r="N327" s="109"/>
      <c r="O327" s="111">
        <f t="shared" si="113"/>
        <v>0</v>
      </c>
      <c r="P327" s="111">
        <f t="shared" si="107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4000</v>
      </c>
      <c r="J328" s="109">
        <f t="shared" si="105"/>
        <v>0</v>
      </c>
      <c r="K328" s="106">
        <f t="shared" si="110"/>
        <v>100</v>
      </c>
      <c r="L328" s="109">
        <v>4000</v>
      </c>
      <c r="M328" s="110"/>
      <c r="N328" s="109">
        <v>357</v>
      </c>
      <c r="O328" s="111">
        <f t="shared" si="113"/>
        <v>357</v>
      </c>
      <c r="P328" s="111">
        <f t="shared" si="107"/>
        <v>3643</v>
      </c>
      <c r="Q328" s="108">
        <f t="shared" si="108"/>
        <v>8.93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347</v>
      </c>
      <c r="H329" s="105">
        <f>H330</f>
        <v>0</v>
      </c>
      <c r="I329" s="105">
        <f>I330</f>
        <v>0</v>
      </c>
      <c r="J329" s="109">
        <f t="shared" si="105"/>
        <v>0</v>
      </c>
      <c r="K329" s="106"/>
      <c r="L329" s="105">
        <f t="shared" ref="L329:N330" si="114">L330</f>
        <v>0</v>
      </c>
      <c r="M329" s="96">
        <f t="shared" si="114"/>
        <v>0</v>
      </c>
      <c r="N329" s="105">
        <f t="shared" si="114"/>
        <v>0</v>
      </c>
      <c r="O329" s="107">
        <f t="shared" ref="O329:O330" si="115">O330</f>
        <v>0</v>
      </c>
      <c r="P329" s="107">
        <f t="shared" si="107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346</v>
      </c>
      <c r="H330" s="105">
        <f>H331</f>
        <v>0</v>
      </c>
      <c r="I330" s="105">
        <f>I331</f>
        <v>0</v>
      </c>
      <c r="J330" s="109">
        <f t="shared" si="105"/>
        <v>0</v>
      </c>
      <c r="K330" s="106"/>
      <c r="L330" s="105">
        <f t="shared" si="114"/>
        <v>0</v>
      </c>
      <c r="M330" s="96">
        <f t="shared" si="114"/>
        <v>0</v>
      </c>
      <c r="N330" s="105">
        <f t="shared" si="114"/>
        <v>0</v>
      </c>
      <c r="O330" s="107">
        <f t="shared" si="115"/>
        <v>0</v>
      </c>
      <c r="P330" s="107">
        <f t="shared" si="107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345</v>
      </c>
      <c r="H331" s="109"/>
      <c r="I331" s="109"/>
      <c r="J331" s="109">
        <f t="shared" si="105"/>
        <v>0</v>
      </c>
      <c r="K331" s="106"/>
      <c r="L331" s="109"/>
      <c r="M331" s="110"/>
      <c r="N331" s="109"/>
      <c r="O331" s="111">
        <f t="shared" ref="O331" si="116">M331+N331</f>
        <v>0</v>
      </c>
      <c r="P331" s="111">
        <f t="shared" si="107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2400000</v>
      </c>
      <c r="I332" s="105">
        <f>I333</f>
        <v>1136000</v>
      </c>
      <c r="J332" s="105">
        <f>J333</f>
        <v>1264000</v>
      </c>
      <c r="K332" s="106">
        <f t="shared" si="110"/>
        <v>47.33</v>
      </c>
      <c r="L332" s="105">
        <f>L333</f>
        <v>1136000</v>
      </c>
      <c r="M332" s="96">
        <f>M333</f>
        <v>839202</v>
      </c>
      <c r="N332" s="105">
        <f>N333</f>
        <v>225691</v>
      </c>
      <c r="O332" s="107">
        <f>O333</f>
        <v>1064893</v>
      </c>
      <c r="P332" s="107">
        <f t="shared" si="107"/>
        <v>71107</v>
      </c>
      <c r="Q332" s="108">
        <f t="shared" si="108"/>
        <v>93.74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2400000</v>
      </c>
      <c r="I333" s="105">
        <f>I334+I335+I336</f>
        <v>1136000</v>
      </c>
      <c r="J333" s="105">
        <f>J334+J335+J336</f>
        <v>1264000</v>
      </c>
      <c r="K333" s="106">
        <f t="shared" si="110"/>
        <v>47.33</v>
      </c>
      <c r="L333" s="105">
        <f>L334+L335+L336</f>
        <v>1136000</v>
      </c>
      <c r="M333" s="96">
        <f>M334+M335+M336</f>
        <v>839202</v>
      </c>
      <c r="N333" s="105">
        <f>N334+N335+N336</f>
        <v>225691</v>
      </c>
      <c r="O333" s="107">
        <f>O334+O335+O336</f>
        <v>1064893</v>
      </c>
      <c r="P333" s="107">
        <f t="shared" si="107"/>
        <v>71107</v>
      </c>
      <c r="Q333" s="108">
        <f t="shared" si="108"/>
        <v>93.74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2400000</v>
      </c>
      <c r="I334" s="109">
        <v>1136000</v>
      </c>
      <c r="J334" s="109">
        <f t="shared" ref="J334:J382" si="117">H334-I334</f>
        <v>1264000</v>
      </c>
      <c r="K334" s="106">
        <f t="shared" si="110"/>
        <v>47.33</v>
      </c>
      <c r="L334" s="109">
        <v>1136000</v>
      </c>
      <c r="M334" s="110">
        <v>839202</v>
      </c>
      <c r="N334" s="109">
        <v>225691</v>
      </c>
      <c r="O334" s="111">
        <f t="shared" ref="O334:O336" si="118">M334+N334</f>
        <v>1064893</v>
      </c>
      <c r="P334" s="111">
        <f t="shared" si="107"/>
        <v>71107</v>
      </c>
      <c r="Q334" s="108">
        <f t="shared" si="108"/>
        <v>93.74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7"/>
        <v>0</v>
      </c>
      <c r="K335" s="106"/>
      <c r="L335" s="109"/>
      <c r="M335" s="110"/>
      <c r="N335" s="109"/>
      <c r="O335" s="111">
        <f t="shared" si="118"/>
        <v>0</v>
      </c>
      <c r="P335" s="111">
        <f t="shared" si="107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7"/>
        <v>0</v>
      </c>
      <c r="K336" s="106"/>
      <c r="L336" s="109"/>
      <c r="M336" s="110"/>
      <c r="N336" s="109"/>
      <c r="O336" s="111">
        <f t="shared" si="118"/>
        <v>0</v>
      </c>
      <c r="P336" s="111">
        <f t="shared" si="107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9302000</v>
      </c>
      <c r="I337" s="105">
        <f>I338+I355</f>
        <v>5487000</v>
      </c>
      <c r="J337" s="105">
        <f t="shared" ref="J337" si="119">J338+J355</f>
        <v>3815000</v>
      </c>
      <c r="K337" s="106">
        <f t="shared" si="110"/>
        <v>58.99</v>
      </c>
      <c r="L337" s="105">
        <f>L338+L355</f>
        <v>5487000</v>
      </c>
      <c r="M337" s="96">
        <f>M338+M355</f>
        <v>3640240</v>
      </c>
      <c r="N337" s="105">
        <f>N338+N355</f>
        <v>959760</v>
      </c>
      <c r="O337" s="107">
        <f t="shared" ref="O337" si="120">O338+O355</f>
        <v>4600000</v>
      </c>
      <c r="P337" s="107">
        <f t="shared" si="107"/>
        <v>887000</v>
      </c>
      <c r="Q337" s="108">
        <f t="shared" si="108"/>
        <v>83.83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9000000</v>
      </c>
      <c r="I338" s="105">
        <f>+I339+I348+I350+I349</f>
        <v>5356000</v>
      </c>
      <c r="J338" s="109">
        <f t="shared" si="117"/>
        <v>3644000</v>
      </c>
      <c r="K338" s="106">
        <f t="shared" si="110"/>
        <v>59.51</v>
      </c>
      <c r="L338" s="105">
        <f>+L339+L348+L350+L349</f>
        <v>5356000</v>
      </c>
      <c r="M338" s="96">
        <f>+M339+M348+M350+M349</f>
        <v>3585207</v>
      </c>
      <c r="N338" s="105">
        <f>+N339+N348+N350+N349</f>
        <v>946808</v>
      </c>
      <c r="O338" s="107">
        <f>+O339+O348+O350+O349</f>
        <v>4532015</v>
      </c>
      <c r="P338" s="107">
        <f t="shared" si="107"/>
        <v>823985</v>
      </c>
      <c r="Q338" s="108">
        <f t="shared" si="108"/>
        <v>84.62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+H340+H341+H342+H343+H344+H345+H346+H347</f>
        <v>8757292</v>
      </c>
      <c r="I339" s="129">
        <f>+I340+I341+I342+I343+I344+I345+I346+I347</f>
        <v>5113292</v>
      </c>
      <c r="J339" s="109">
        <f t="shared" si="117"/>
        <v>3644000</v>
      </c>
      <c r="K339" s="106"/>
      <c r="L339" s="129">
        <f>+L340+L341+L342+L343+L344+L345+L346+L347</f>
        <v>5113292</v>
      </c>
      <c r="M339" s="129">
        <f>+M340+M341+M342+M343+M344+M345+M346+M347</f>
        <v>3413450</v>
      </c>
      <c r="N339" s="129">
        <f>+N340+N341+N342+N343+N344+N345+N346+N347</f>
        <v>875857</v>
      </c>
      <c r="O339" s="129">
        <f>+O340+O341+O342+O343+O344+O345+O346+O347</f>
        <v>4289307</v>
      </c>
      <c r="P339" s="129">
        <f t="shared" si="107"/>
        <v>823985</v>
      </c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>
        <v>8757292</v>
      </c>
      <c r="I340" s="109">
        <v>5113292</v>
      </c>
      <c r="J340" s="109">
        <f t="shared" si="117"/>
        <v>3644000</v>
      </c>
      <c r="K340" s="106"/>
      <c r="L340" s="109">
        <v>5113292</v>
      </c>
      <c r="M340" s="110">
        <v>3413450</v>
      </c>
      <c r="N340" s="109">
        <v>875857</v>
      </c>
      <c r="O340" s="111">
        <f t="shared" ref="O340:O354" si="121">M340+N340</f>
        <v>4289307</v>
      </c>
      <c r="P340" s="111">
        <f t="shared" si="107"/>
        <v>823985</v>
      </c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7"/>
        <v>0</v>
      </c>
      <c r="K341" s="106"/>
      <c r="L341" s="109"/>
      <c r="M341" s="110"/>
      <c r="N341" s="109"/>
      <c r="O341" s="111">
        <f t="shared" si="121"/>
        <v>0</v>
      </c>
      <c r="P341" s="111">
        <f t="shared" si="107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321</v>
      </c>
      <c r="H342" s="109"/>
      <c r="I342" s="109"/>
      <c r="J342" s="109">
        <f t="shared" si="117"/>
        <v>0</v>
      </c>
      <c r="K342" s="106"/>
      <c r="L342" s="109"/>
      <c r="M342" s="110"/>
      <c r="N342" s="109"/>
      <c r="O342" s="111">
        <f t="shared" si="121"/>
        <v>0</v>
      </c>
      <c r="P342" s="111">
        <f t="shared" si="107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322</v>
      </c>
      <c r="H343" s="109"/>
      <c r="I343" s="109"/>
      <c r="J343" s="109">
        <f t="shared" si="117"/>
        <v>0</v>
      </c>
      <c r="K343" s="106"/>
      <c r="L343" s="109"/>
      <c r="M343" s="110"/>
      <c r="N343" s="109"/>
      <c r="O343" s="111">
        <f t="shared" si="121"/>
        <v>0</v>
      </c>
      <c r="P343" s="111">
        <f t="shared" si="107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7"/>
        <v>0</v>
      </c>
      <c r="K344" s="106"/>
      <c r="L344" s="109"/>
      <c r="M344" s="110"/>
      <c r="N344" s="109"/>
      <c r="O344" s="111">
        <f t="shared" si="121"/>
        <v>0</v>
      </c>
      <c r="P344" s="111">
        <f t="shared" si="107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323</v>
      </c>
      <c r="H345" s="109"/>
      <c r="I345" s="109"/>
      <c r="J345" s="109">
        <f t="shared" si="117"/>
        <v>0</v>
      </c>
      <c r="K345" s="106"/>
      <c r="L345" s="109"/>
      <c r="M345" s="110"/>
      <c r="N345" s="109"/>
      <c r="O345" s="111">
        <f t="shared" si="121"/>
        <v>0</v>
      </c>
      <c r="P345" s="111">
        <f t="shared" si="107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324</v>
      </c>
      <c r="H346" s="109"/>
      <c r="I346" s="109"/>
      <c r="J346" s="109">
        <f t="shared" si="117"/>
        <v>0</v>
      </c>
      <c r="K346" s="106"/>
      <c r="L346" s="109"/>
      <c r="M346" s="110"/>
      <c r="N346" s="109"/>
      <c r="O346" s="111">
        <f t="shared" si="121"/>
        <v>0</v>
      </c>
      <c r="P346" s="111">
        <f t="shared" si="107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325</v>
      </c>
      <c r="H347" s="109"/>
      <c r="I347" s="109"/>
      <c r="J347" s="109">
        <f t="shared" si="117"/>
        <v>0</v>
      </c>
      <c r="K347" s="106"/>
      <c r="L347" s="109"/>
      <c r="M347" s="110"/>
      <c r="N347" s="109"/>
      <c r="O347" s="111">
        <f t="shared" si="121"/>
        <v>0</v>
      </c>
      <c r="P347" s="111">
        <f t="shared" si="107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>
        <v>36256</v>
      </c>
      <c r="I348" s="109">
        <v>36256</v>
      </c>
      <c r="J348" s="109">
        <f t="shared" si="117"/>
        <v>0</v>
      </c>
      <c r="K348" s="106"/>
      <c r="L348" s="109">
        <v>36256</v>
      </c>
      <c r="M348" s="110">
        <v>33462</v>
      </c>
      <c r="N348" s="109">
        <v>2794</v>
      </c>
      <c r="O348" s="111">
        <f t="shared" si="121"/>
        <v>36256</v>
      </c>
      <c r="P348" s="111">
        <f t="shared" si="107"/>
        <v>0</v>
      </c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09">
        <v>206452</v>
      </c>
      <c r="I349" s="109">
        <v>206452</v>
      </c>
      <c r="J349" s="109">
        <f t="shared" si="117"/>
        <v>0</v>
      </c>
      <c r="K349" s="106"/>
      <c r="L349" s="109">
        <v>206452</v>
      </c>
      <c r="M349" s="113">
        <v>138295</v>
      </c>
      <c r="N349" s="112">
        <v>68157</v>
      </c>
      <c r="O349" s="128">
        <f t="shared" si="121"/>
        <v>206452</v>
      </c>
      <c r="P349" s="128">
        <f t="shared" si="107"/>
        <v>0</v>
      </c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7"/>
        <v>0</v>
      </c>
      <c r="K350" s="106"/>
      <c r="L350" s="105">
        <f>+L351+L352+L353+L354</f>
        <v>0</v>
      </c>
      <c r="M350" s="96">
        <f>+M351+M352+M353+M354</f>
        <v>0</v>
      </c>
      <c r="N350" s="105">
        <f>+N351+N352+N353+N354</f>
        <v>0</v>
      </c>
      <c r="O350" s="105">
        <f>+O351+O352+O353+O354</f>
        <v>0</v>
      </c>
      <c r="P350" s="107">
        <f t="shared" si="107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7"/>
        <v>0</v>
      </c>
      <c r="K351" s="106"/>
      <c r="L351" s="109"/>
      <c r="M351" s="110"/>
      <c r="N351" s="109"/>
      <c r="O351" s="111">
        <f t="shared" si="121"/>
        <v>0</v>
      </c>
      <c r="P351" s="111">
        <f t="shared" si="107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7"/>
        <v>0</v>
      </c>
      <c r="K352" s="106"/>
      <c r="L352" s="109"/>
      <c r="M352" s="110"/>
      <c r="N352" s="109"/>
      <c r="O352" s="111">
        <f t="shared" si="121"/>
        <v>0</v>
      </c>
      <c r="P352" s="111">
        <f t="shared" si="107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7"/>
        <v>0</v>
      </c>
      <c r="K353" s="106"/>
      <c r="L353" s="109"/>
      <c r="M353" s="110"/>
      <c r="N353" s="109"/>
      <c r="O353" s="111">
        <f t="shared" si="121"/>
        <v>0</v>
      </c>
      <c r="P353" s="111">
        <f t="shared" si="107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7"/>
        <v>0</v>
      </c>
      <c r="K354" s="106"/>
      <c r="L354" s="109"/>
      <c r="M354" s="110"/>
      <c r="N354" s="109"/>
      <c r="O354" s="111">
        <f t="shared" si="121"/>
        <v>0</v>
      </c>
      <c r="P354" s="111">
        <f t="shared" si="107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302000</v>
      </c>
      <c r="I355" s="130">
        <f>I356</f>
        <v>131000</v>
      </c>
      <c r="J355" s="109">
        <f t="shared" si="117"/>
        <v>171000</v>
      </c>
      <c r="K355" s="106">
        <f t="shared" si="110"/>
        <v>43.38</v>
      </c>
      <c r="L355" s="130">
        <f>L356</f>
        <v>131000</v>
      </c>
      <c r="M355" s="96">
        <f>M356</f>
        <v>55033</v>
      </c>
      <c r="N355" s="130">
        <f>N356</f>
        <v>12952</v>
      </c>
      <c r="O355" s="96">
        <f>O356</f>
        <v>67985</v>
      </c>
      <c r="P355" s="96">
        <f t="shared" si="107"/>
        <v>63015</v>
      </c>
      <c r="Q355" s="108">
        <f t="shared" si="108"/>
        <v>51.9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302000</v>
      </c>
      <c r="I356" s="109">
        <f>I357</f>
        <v>131000</v>
      </c>
      <c r="J356" s="109">
        <f t="shared" si="117"/>
        <v>171000</v>
      </c>
      <c r="K356" s="106">
        <f t="shared" si="110"/>
        <v>43.38</v>
      </c>
      <c r="L356" s="109">
        <f>L357</f>
        <v>131000</v>
      </c>
      <c r="M356" s="109">
        <f>M357</f>
        <v>55033</v>
      </c>
      <c r="N356" s="109">
        <f>N357</f>
        <v>12952</v>
      </c>
      <c r="O356" s="109">
        <f t="shared" ref="O356" si="122">O357</f>
        <v>67985</v>
      </c>
      <c r="P356" s="109">
        <f t="shared" si="107"/>
        <v>63015</v>
      </c>
      <c r="Q356" s="108">
        <f t="shared" si="108"/>
        <v>51.9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>
        <v>302000</v>
      </c>
      <c r="I357" s="109">
        <v>131000</v>
      </c>
      <c r="J357" s="109">
        <f t="shared" si="117"/>
        <v>171000</v>
      </c>
      <c r="K357" s="106"/>
      <c r="L357" s="109">
        <v>131000</v>
      </c>
      <c r="M357" s="110">
        <v>55033</v>
      </c>
      <c r="N357" s="109">
        <v>12952</v>
      </c>
      <c r="O357" s="111">
        <f t="shared" ref="O357" si="123">M357+N357</f>
        <v>67985</v>
      </c>
      <c r="P357" s="111">
        <f t="shared" si="107"/>
        <v>63015</v>
      </c>
      <c r="Q357" s="108">
        <f t="shared" si="108"/>
        <v>51.9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0</v>
      </c>
      <c r="I358" s="109">
        <f>+I359+I360</f>
        <v>0</v>
      </c>
      <c r="J358" s="109">
        <f t="shared" si="117"/>
        <v>0</v>
      </c>
      <c r="K358" s="106" t="e">
        <f t="shared" si="110"/>
        <v>#DIV/0!</v>
      </c>
      <c r="L358" s="109">
        <f>+L359+L360</f>
        <v>0</v>
      </c>
      <c r="M358" s="109">
        <f>+M359+M360</f>
        <v>0</v>
      </c>
      <c r="N358" s="109">
        <f>+N359+N360</f>
        <v>0</v>
      </c>
      <c r="O358" s="111">
        <f>+O359+O360</f>
        <v>0</v>
      </c>
      <c r="P358" s="111">
        <f t="shared" ref="P358:P429" si="124">L358-O358</f>
        <v>0</v>
      </c>
      <c r="Q358" s="108" t="e">
        <f t="shared" si="108"/>
        <v>#DIV/0!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/>
      <c r="I359" s="109"/>
      <c r="J359" s="109">
        <f t="shared" si="117"/>
        <v>0</v>
      </c>
      <c r="K359" s="106" t="e">
        <f t="shared" si="110"/>
        <v>#DIV/0!</v>
      </c>
      <c r="L359" s="109"/>
      <c r="M359" s="110"/>
      <c r="N359" s="109"/>
      <c r="O359" s="111">
        <f t="shared" ref="O359:O360" si="125">M359+N359</f>
        <v>0</v>
      </c>
      <c r="P359" s="111">
        <f t="shared" si="124"/>
        <v>0</v>
      </c>
      <c r="Q359" s="108" t="e">
        <f t="shared" ref="Q359:Q416" si="126">ROUND(O359/L359*100,2)</f>
        <v>#DIV/0!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263</v>
      </c>
      <c r="H360" s="109"/>
      <c r="I360" s="109"/>
      <c r="J360" s="109">
        <f t="shared" si="117"/>
        <v>0</v>
      </c>
      <c r="K360" s="106" t="e">
        <f t="shared" si="110"/>
        <v>#DIV/0!</v>
      </c>
      <c r="L360" s="109"/>
      <c r="M360" s="110"/>
      <c r="N360" s="109"/>
      <c r="O360" s="111">
        <f t="shared" si="125"/>
        <v>0</v>
      </c>
      <c r="P360" s="111">
        <f t="shared" si="124"/>
        <v>0</v>
      </c>
      <c r="Q360" s="108" t="e">
        <f t="shared" si="126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7"/>
        <v>0</v>
      </c>
      <c r="K361" s="106" t="e">
        <f t="shared" si="110"/>
        <v>#DIV/0!</v>
      </c>
      <c r="L361" s="105">
        <f>L362</f>
        <v>0</v>
      </c>
      <c r="M361" s="96">
        <f>M362</f>
        <v>0</v>
      </c>
      <c r="N361" s="105">
        <f>N362</f>
        <v>0</v>
      </c>
      <c r="O361" s="107">
        <f>O362</f>
        <v>0</v>
      </c>
      <c r="P361" s="107">
        <f t="shared" si="124"/>
        <v>0</v>
      </c>
      <c r="Q361" s="108" t="e">
        <f t="shared" si="126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344</v>
      </c>
      <c r="H362" s="105">
        <f>H363+H368</f>
        <v>0</v>
      </c>
      <c r="I362" s="105">
        <f>I363+I368</f>
        <v>0</v>
      </c>
      <c r="J362" s="109">
        <f t="shared" si="117"/>
        <v>0</v>
      </c>
      <c r="K362" s="106" t="e">
        <f t="shared" si="110"/>
        <v>#DIV/0!</v>
      </c>
      <c r="L362" s="105">
        <f>L363+L368</f>
        <v>0</v>
      </c>
      <c r="M362" s="96">
        <f>M363+M368</f>
        <v>0</v>
      </c>
      <c r="N362" s="105">
        <f>N363+N368</f>
        <v>0</v>
      </c>
      <c r="O362" s="107">
        <f>O363+O368</f>
        <v>0</v>
      </c>
      <c r="P362" s="107">
        <f t="shared" si="124"/>
        <v>0</v>
      </c>
      <c r="Q362" s="108" t="e">
        <f t="shared" si="126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364</v>
      </c>
      <c r="H363" s="105">
        <f>H364+H365+H366+H367</f>
        <v>0</v>
      </c>
      <c r="I363" s="105">
        <f>I364+I365+I366+I367</f>
        <v>0</v>
      </c>
      <c r="J363" s="109">
        <f t="shared" si="117"/>
        <v>0</v>
      </c>
      <c r="K363" s="106" t="e">
        <f t="shared" si="110"/>
        <v>#DIV/0!</v>
      </c>
      <c r="L363" s="105">
        <f>L364+L365+L366+L367</f>
        <v>0</v>
      </c>
      <c r="M363" s="96">
        <f>M364+M365+M366+M367</f>
        <v>0</v>
      </c>
      <c r="N363" s="105">
        <f>N364+N365+N366+N367</f>
        <v>0</v>
      </c>
      <c r="O363" s="107">
        <f>O364+O365+O366+O367</f>
        <v>0</v>
      </c>
      <c r="P363" s="107">
        <f t="shared" si="124"/>
        <v>0</v>
      </c>
      <c r="Q363" s="108" t="e">
        <f t="shared" si="126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327</v>
      </c>
      <c r="H364" s="109"/>
      <c r="I364" s="109"/>
      <c r="J364" s="109">
        <f t="shared" si="117"/>
        <v>0</v>
      </c>
      <c r="K364" s="106" t="e">
        <f t="shared" si="110"/>
        <v>#DIV/0!</v>
      </c>
      <c r="L364" s="109"/>
      <c r="M364" s="110"/>
      <c r="N364" s="109"/>
      <c r="O364" s="111">
        <f t="shared" ref="O364:O368" si="127">M364+N364</f>
        <v>0</v>
      </c>
      <c r="P364" s="111">
        <f t="shared" si="124"/>
        <v>0</v>
      </c>
      <c r="Q364" s="108" t="e">
        <f t="shared" si="126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328</v>
      </c>
      <c r="H365" s="109"/>
      <c r="I365" s="109"/>
      <c r="J365" s="109">
        <f t="shared" si="117"/>
        <v>0</v>
      </c>
      <c r="K365" s="106" t="e">
        <f t="shared" ref="K365:K381" si="128">ROUND(I365/H365*100,2)</f>
        <v>#DIV/0!</v>
      </c>
      <c r="L365" s="109"/>
      <c r="M365" s="110"/>
      <c r="N365" s="109"/>
      <c r="O365" s="111">
        <f t="shared" si="127"/>
        <v>0</v>
      </c>
      <c r="P365" s="111">
        <f t="shared" si="124"/>
        <v>0</v>
      </c>
      <c r="Q365" s="108" t="e">
        <f t="shared" si="126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329</v>
      </c>
      <c r="H366" s="109"/>
      <c r="I366" s="109"/>
      <c r="J366" s="109">
        <f t="shared" si="117"/>
        <v>0</v>
      </c>
      <c r="K366" s="106" t="e">
        <f t="shared" si="128"/>
        <v>#DIV/0!</v>
      </c>
      <c r="L366" s="109"/>
      <c r="M366" s="110"/>
      <c r="N366" s="109"/>
      <c r="O366" s="111">
        <f t="shared" si="127"/>
        <v>0</v>
      </c>
      <c r="P366" s="111">
        <f t="shared" si="124"/>
        <v>0</v>
      </c>
      <c r="Q366" s="108" t="e">
        <f t="shared" si="126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330</v>
      </c>
      <c r="H367" s="109"/>
      <c r="I367" s="109"/>
      <c r="J367" s="109">
        <f t="shared" si="117"/>
        <v>0</v>
      </c>
      <c r="K367" s="106" t="e">
        <f t="shared" si="128"/>
        <v>#DIV/0!</v>
      </c>
      <c r="L367" s="109"/>
      <c r="M367" s="110"/>
      <c r="N367" s="109"/>
      <c r="O367" s="111">
        <f t="shared" si="127"/>
        <v>0</v>
      </c>
      <c r="P367" s="111">
        <f t="shared" si="124"/>
        <v>0</v>
      </c>
      <c r="Q367" s="108" t="e">
        <f t="shared" si="126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331</v>
      </c>
      <c r="H368" s="109"/>
      <c r="I368" s="109"/>
      <c r="J368" s="109">
        <f t="shared" si="117"/>
        <v>0</v>
      </c>
      <c r="K368" s="106" t="e">
        <f t="shared" si="128"/>
        <v>#DIV/0!</v>
      </c>
      <c r="L368" s="109"/>
      <c r="M368" s="110"/>
      <c r="N368" s="109"/>
      <c r="O368" s="111">
        <f t="shared" si="127"/>
        <v>0</v>
      </c>
      <c r="P368" s="111">
        <f t="shared" si="124"/>
        <v>0</v>
      </c>
      <c r="Q368" s="108" t="e">
        <f t="shared" si="126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343</v>
      </c>
      <c r="H369" s="105">
        <f t="shared" ref="H369:I371" si="129">H370</f>
        <v>0</v>
      </c>
      <c r="I369" s="105">
        <f t="shared" si="129"/>
        <v>0</v>
      </c>
      <c r="J369" s="109">
        <f t="shared" si="117"/>
        <v>0</v>
      </c>
      <c r="K369" s="106" t="e">
        <f t="shared" si="128"/>
        <v>#DIV/0!</v>
      </c>
      <c r="L369" s="105">
        <f t="shared" ref="L369:N371" si="130">L370</f>
        <v>0</v>
      </c>
      <c r="M369" s="96">
        <f t="shared" si="130"/>
        <v>0</v>
      </c>
      <c r="N369" s="105">
        <f t="shared" si="130"/>
        <v>0</v>
      </c>
      <c r="O369" s="107">
        <f t="shared" ref="O369:O371" si="131">O370</f>
        <v>0</v>
      </c>
      <c r="P369" s="107">
        <f t="shared" si="124"/>
        <v>0</v>
      </c>
      <c r="Q369" s="108" t="e">
        <f t="shared" si="126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342</v>
      </c>
      <c r="H370" s="105">
        <f t="shared" si="129"/>
        <v>0</v>
      </c>
      <c r="I370" s="105">
        <f t="shared" si="129"/>
        <v>0</v>
      </c>
      <c r="J370" s="109">
        <f t="shared" si="117"/>
        <v>0</v>
      </c>
      <c r="K370" s="106" t="e">
        <f t="shared" si="128"/>
        <v>#DIV/0!</v>
      </c>
      <c r="L370" s="105">
        <f t="shared" si="130"/>
        <v>0</v>
      </c>
      <c r="M370" s="96">
        <f t="shared" si="130"/>
        <v>0</v>
      </c>
      <c r="N370" s="105">
        <f t="shared" si="130"/>
        <v>0</v>
      </c>
      <c r="O370" s="107">
        <f t="shared" si="131"/>
        <v>0</v>
      </c>
      <c r="P370" s="107">
        <f t="shared" si="124"/>
        <v>0</v>
      </c>
      <c r="Q370" s="108" t="e">
        <f t="shared" si="126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341</v>
      </c>
      <c r="H371" s="105">
        <f t="shared" si="129"/>
        <v>0</v>
      </c>
      <c r="I371" s="105">
        <f t="shared" si="129"/>
        <v>0</v>
      </c>
      <c r="J371" s="109">
        <f t="shared" si="117"/>
        <v>0</v>
      </c>
      <c r="K371" s="106" t="e">
        <f t="shared" si="128"/>
        <v>#DIV/0!</v>
      </c>
      <c r="L371" s="105">
        <f t="shared" si="130"/>
        <v>0</v>
      </c>
      <c r="M371" s="96">
        <f t="shared" si="130"/>
        <v>0</v>
      </c>
      <c r="N371" s="105">
        <f t="shared" si="130"/>
        <v>0</v>
      </c>
      <c r="O371" s="107">
        <f t="shared" si="131"/>
        <v>0</v>
      </c>
      <c r="P371" s="107">
        <f t="shared" si="124"/>
        <v>0</v>
      </c>
      <c r="Q371" s="108" t="e">
        <f t="shared" si="126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340</v>
      </c>
      <c r="H372" s="109"/>
      <c r="I372" s="109"/>
      <c r="J372" s="109">
        <f t="shared" si="117"/>
        <v>0</v>
      </c>
      <c r="K372" s="106" t="e">
        <f t="shared" si="128"/>
        <v>#DIV/0!</v>
      </c>
      <c r="L372" s="109"/>
      <c r="M372" s="110"/>
      <c r="N372" s="109"/>
      <c r="O372" s="111">
        <f t="shared" ref="O372:O373" si="132">M372+N372</f>
        <v>0</v>
      </c>
      <c r="P372" s="111">
        <f t="shared" si="124"/>
        <v>0</v>
      </c>
      <c r="Q372" s="108" t="e">
        <f t="shared" si="126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7"/>
        <v>0</v>
      </c>
      <c r="K373" s="115"/>
      <c r="L373" s="114"/>
      <c r="M373" s="116">
        <v>-414455</v>
      </c>
      <c r="N373" s="114">
        <v>0</v>
      </c>
      <c r="O373" s="117">
        <f t="shared" si="132"/>
        <v>-414455</v>
      </c>
      <c r="P373" s="117">
        <f t="shared" si="124"/>
        <v>414455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7"/>
        <v>0</v>
      </c>
      <c r="K374" s="106"/>
      <c r="L374" s="109"/>
      <c r="M374" s="110"/>
      <c r="N374" s="109"/>
      <c r="O374" s="127"/>
      <c r="P374" s="127">
        <f t="shared" si="124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11400000</v>
      </c>
      <c r="I375" s="105">
        <f>I333+I338</f>
        <v>6492000</v>
      </c>
      <c r="J375" s="109">
        <f>J333+J338</f>
        <v>4908000</v>
      </c>
      <c r="K375" s="106">
        <f t="shared" si="128"/>
        <v>56.95</v>
      </c>
      <c r="L375" s="105">
        <f>L333+L338</f>
        <v>6492000</v>
      </c>
      <c r="M375" s="105">
        <f>M333+M338</f>
        <v>4424409</v>
      </c>
      <c r="N375" s="105">
        <f>N333+N338</f>
        <v>1172499</v>
      </c>
      <c r="O375" s="105">
        <f>O333+O338</f>
        <v>5596908</v>
      </c>
      <c r="P375" s="107">
        <f t="shared" si="124"/>
        <v>895092</v>
      </c>
      <c r="Q375" s="108">
        <f t="shared" ref="Q375:Q381" si="133">ROUND(O375/N375*100,2)</f>
        <v>477.35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302000</v>
      </c>
      <c r="I376" s="105">
        <f>I377</f>
        <v>131000</v>
      </c>
      <c r="J376" s="109">
        <f t="shared" si="117"/>
        <v>171000</v>
      </c>
      <c r="K376" s="106">
        <f t="shared" si="128"/>
        <v>43.38</v>
      </c>
      <c r="L376" s="105">
        <f>L377</f>
        <v>131000</v>
      </c>
      <c r="M376" s="105">
        <f>M377</f>
        <v>55033</v>
      </c>
      <c r="N376" s="105">
        <f>N377</f>
        <v>12952</v>
      </c>
      <c r="O376" s="105">
        <f>O377</f>
        <v>67985</v>
      </c>
      <c r="P376" s="107">
        <f t="shared" si="124"/>
        <v>63015</v>
      </c>
      <c r="Q376" s="108">
        <f t="shared" si="133"/>
        <v>524.9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302000</v>
      </c>
      <c r="I377" s="105">
        <f>I356</f>
        <v>131000</v>
      </c>
      <c r="J377" s="109">
        <f t="shared" si="117"/>
        <v>171000</v>
      </c>
      <c r="K377" s="106">
        <f t="shared" si="128"/>
        <v>43.38</v>
      </c>
      <c r="L377" s="105">
        <f>L356</f>
        <v>131000</v>
      </c>
      <c r="M377" s="105">
        <f>M356</f>
        <v>55033</v>
      </c>
      <c r="N377" s="105">
        <f>N356</f>
        <v>12952</v>
      </c>
      <c r="O377" s="105">
        <f>O356</f>
        <v>67985</v>
      </c>
      <c r="P377" s="107">
        <f t="shared" si="124"/>
        <v>63015</v>
      </c>
      <c r="Q377" s="108">
        <f t="shared" si="133"/>
        <v>524.9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4628000</v>
      </c>
      <c r="I378" s="105">
        <f>I379+I380</f>
        <v>2650900</v>
      </c>
      <c r="J378" s="109">
        <f t="shared" si="117"/>
        <v>1977100</v>
      </c>
      <c r="K378" s="106">
        <f t="shared" si="128"/>
        <v>57.28</v>
      </c>
      <c r="L378" s="105">
        <f>L379+L380</f>
        <v>2650900</v>
      </c>
      <c r="M378" s="105">
        <f>M379+M380</f>
        <v>1341366</v>
      </c>
      <c r="N378" s="105">
        <f>N379+N380</f>
        <v>429329.17999999993</v>
      </c>
      <c r="O378" s="105">
        <f>O379+O380</f>
        <v>1770695.1799999997</v>
      </c>
      <c r="P378" s="107">
        <f t="shared" si="124"/>
        <v>880204.8200000003</v>
      </c>
      <c r="Q378" s="108">
        <f t="shared" si="133"/>
        <v>412.43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46000</v>
      </c>
      <c r="I379" s="105">
        <f>+I326</f>
        <v>28000</v>
      </c>
      <c r="J379" s="109">
        <f t="shared" si="117"/>
        <v>18000</v>
      </c>
      <c r="K379" s="106">
        <f t="shared" si="128"/>
        <v>60.87</v>
      </c>
      <c r="L379" s="105">
        <f>+L326</f>
        <v>28000</v>
      </c>
      <c r="M379" s="105">
        <f>+M326</f>
        <v>19925</v>
      </c>
      <c r="N379" s="105">
        <f>+N326</f>
        <v>4449.7</v>
      </c>
      <c r="O379" s="105">
        <f>+O326</f>
        <v>24374.7</v>
      </c>
      <c r="P379" s="107">
        <f t="shared" si="124"/>
        <v>3625.2999999999993</v>
      </c>
      <c r="Q379" s="108">
        <f t="shared" si="133"/>
        <v>547.78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4582000</v>
      </c>
      <c r="I380" s="105">
        <f>I262-I375-I376-I379</f>
        <v>2622900</v>
      </c>
      <c r="J380" s="109">
        <f t="shared" si="117"/>
        <v>1959100</v>
      </c>
      <c r="K380" s="106">
        <f t="shared" si="128"/>
        <v>57.24</v>
      </c>
      <c r="L380" s="105">
        <f>L262-L375-L376-L379</f>
        <v>2622900</v>
      </c>
      <c r="M380" s="105">
        <f>M262-M375-M376-M379</f>
        <v>1321441</v>
      </c>
      <c r="N380" s="105">
        <f>N262-N375-N376-N379</f>
        <v>424879.47999999992</v>
      </c>
      <c r="O380" s="105">
        <f>O262-O375-O376-O379</f>
        <v>1746320.4799999997</v>
      </c>
      <c r="P380" s="107">
        <f t="shared" si="124"/>
        <v>876579.52000000025</v>
      </c>
      <c r="Q380" s="108">
        <f t="shared" si="133"/>
        <v>411.02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26777000</v>
      </c>
      <c r="I381" s="105">
        <f>I383</f>
        <v>16792000</v>
      </c>
      <c r="J381" s="109">
        <f t="shared" si="117"/>
        <v>9985000</v>
      </c>
      <c r="K381" s="106">
        <f t="shared" si="128"/>
        <v>62.71</v>
      </c>
      <c r="L381" s="105">
        <f>L383</f>
        <v>16792000</v>
      </c>
      <c r="M381" s="105">
        <f>M383</f>
        <v>10126437.199999999</v>
      </c>
      <c r="N381" s="105">
        <f>N383</f>
        <v>6172051.0999999996</v>
      </c>
      <c r="O381" s="105">
        <f>O383</f>
        <v>16298488.300000001</v>
      </c>
      <c r="P381" s="107">
        <f t="shared" si="124"/>
        <v>493511.69999999925</v>
      </c>
      <c r="Q381" s="108">
        <f t="shared" si="133"/>
        <v>264.07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7"/>
        <v>0</v>
      </c>
      <c r="K382" s="130"/>
      <c r="L382" s="105">
        <f>L442</f>
        <v>0</v>
      </c>
      <c r="M382" s="124">
        <f>M442</f>
        <v>0</v>
      </c>
      <c r="N382" s="105">
        <f>N442</f>
        <v>0</v>
      </c>
      <c r="O382" s="107">
        <f>O442</f>
        <v>0</v>
      </c>
      <c r="P382" s="107">
        <f t="shared" si="124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197" t="s">
        <v>206</v>
      </c>
      <c r="B383" s="198"/>
      <c r="C383" s="198"/>
      <c r="D383" s="198"/>
      <c r="E383" s="198"/>
      <c r="F383" s="198"/>
      <c r="G383" s="169" t="s">
        <v>207</v>
      </c>
      <c r="H383" s="119">
        <f>+H384+H445</f>
        <v>26777000</v>
      </c>
      <c r="I383" s="119">
        <f>+I384+I445</f>
        <v>16792000</v>
      </c>
      <c r="J383" s="119">
        <f>+J384</f>
        <v>9985000</v>
      </c>
      <c r="K383" s="131">
        <f t="shared" ref="K383:K416" si="134">ROUND(I383/H383*100,2)</f>
        <v>62.71</v>
      </c>
      <c r="L383" s="119">
        <f>+L384+L445</f>
        <v>16792000</v>
      </c>
      <c r="M383" s="121">
        <f>+M384+M445</f>
        <v>10126437.199999999</v>
      </c>
      <c r="N383" s="119">
        <f>+N384+N445</f>
        <v>6172051.0999999996</v>
      </c>
      <c r="O383" s="122">
        <f>+O384+O445</f>
        <v>16298488.300000001</v>
      </c>
      <c r="P383" s="122">
        <f t="shared" si="124"/>
        <v>493511.69999999925</v>
      </c>
      <c r="Q383" s="123">
        <f t="shared" si="126"/>
        <v>97.06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26777000</v>
      </c>
      <c r="I384" s="105">
        <f>I385+I388+I391+I394+I400+I414</f>
        <v>16792000</v>
      </c>
      <c r="J384" s="105">
        <f>J385+J388+J391+J394+J400+J414</f>
        <v>9985000</v>
      </c>
      <c r="K384" s="130">
        <f t="shared" si="134"/>
        <v>62.71</v>
      </c>
      <c r="L384" s="105">
        <f>L385+L388+L391+L394+L400+L414</f>
        <v>16792000</v>
      </c>
      <c r="M384" s="96">
        <f>M385+M388+M391+M394+M400+M414</f>
        <v>10177947.199999999</v>
      </c>
      <c r="N384" s="105">
        <f>N385+N388+N391+N394+N400+N414</f>
        <v>6172051.0999999996</v>
      </c>
      <c r="O384" s="107">
        <f>O385+O388+O391+O394+O400+O414</f>
        <v>16349998.300000001</v>
      </c>
      <c r="P384" s="107">
        <f t="shared" si="124"/>
        <v>442001.69999999925</v>
      </c>
      <c r="Q384" s="108">
        <f t="shared" si="126"/>
        <v>97.37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5000</v>
      </c>
      <c r="I385" s="105">
        <f>I386</f>
        <v>5000</v>
      </c>
      <c r="J385" s="105">
        <f t="shared" ref="J385:J386" si="135">J386</f>
        <v>0</v>
      </c>
      <c r="K385" s="130">
        <f t="shared" si="134"/>
        <v>100</v>
      </c>
      <c r="L385" s="105">
        <f t="shared" ref="L385:N386" si="136">L386</f>
        <v>5000</v>
      </c>
      <c r="M385" s="96">
        <f t="shared" si="136"/>
        <v>0</v>
      </c>
      <c r="N385" s="105">
        <f t="shared" si="136"/>
        <v>4999.46</v>
      </c>
      <c r="O385" s="107">
        <f t="shared" ref="O385:O386" si="137">O386</f>
        <v>4999.46</v>
      </c>
      <c r="P385" s="107">
        <f t="shared" si="124"/>
        <v>0.53999999999996362</v>
      </c>
      <c r="Q385" s="108">
        <f t="shared" si="126"/>
        <v>99.99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5000</v>
      </c>
      <c r="I386" s="105">
        <f>I387</f>
        <v>5000</v>
      </c>
      <c r="J386" s="105">
        <f t="shared" si="135"/>
        <v>0</v>
      </c>
      <c r="K386" s="130">
        <f t="shared" si="134"/>
        <v>100</v>
      </c>
      <c r="L386" s="105">
        <f t="shared" si="136"/>
        <v>5000</v>
      </c>
      <c r="M386" s="96">
        <f t="shared" si="136"/>
        <v>0</v>
      </c>
      <c r="N386" s="105">
        <f t="shared" si="136"/>
        <v>4999.46</v>
      </c>
      <c r="O386" s="107">
        <f t="shared" si="137"/>
        <v>4999.46</v>
      </c>
      <c r="P386" s="107">
        <f t="shared" si="124"/>
        <v>0.53999999999996362</v>
      </c>
      <c r="Q386" s="108">
        <f t="shared" si="126"/>
        <v>99.99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>
        <v>5000</v>
      </c>
      <c r="I387" s="109">
        <v>5000</v>
      </c>
      <c r="J387" s="109">
        <f t="shared" ref="J387:J441" si="138">H387-I387</f>
        <v>0</v>
      </c>
      <c r="K387" s="130">
        <f t="shared" si="134"/>
        <v>100</v>
      </c>
      <c r="L387" s="109">
        <v>5000</v>
      </c>
      <c r="M387" s="110"/>
      <c r="N387" s="109">
        <v>4999.46</v>
      </c>
      <c r="O387" s="111">
        <f t="shared" ref="O387" si="139">M387+N387</f>
        <v>4999.46</v>
      </c>
      <c r="P387" s="111">
        <f t="shared" si="124"/>
        <v>0.53999999999996362</v>
      </c>
      <c r="Q387" s="108">
        <f t="shared" si="126"/>
        <v>99.99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8"/>
        <v>0</v>
      </c>
      <c r="K388" s="130" t="e">
        <f t="shared" si="134"/>
        <v>#DIV/0!</v>
      </c>
      <c r="L388" s="105">
        <f>L389+L390</f>
        <v>0</v>
      </c>
      <c r="M388" s="96">
        <f>M389+M390</f>
        <v>0</v>
      </c>
      <c r="N388" s="105">
        <f>N389+N390</f>
        <v>0</v>
      </c>
      <c r="O388" s="107">
        <f>O389+O390</f>
        <v>0</v>
      </c>
      <c r="P388" s="107">
        <f t="shared" si="124"/>
        <v>0</v>
      </c>
      <c r="Q388" s="108" t="e">
        <f t="shared" si="126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339</v>
      </c>
      <c r="H389" s="109"/>
      <c r="I389" s="109"/>
      <c r="J389" s="109">
        <f t="shared" si="138"/>
        <v>0</v>
      </c>
      <c r="K389" s="130" t="e">
        <f t="shared" si="134"/>
        <v>#DIV/0!</v>
      </c>
      <c r="L389" s="109"/>
      <c r="M389" s="110"/>
      <c r="N389" s="109"/>
      <c r="O389" s="111">
        <f t="shared" ref="O389:O390" si="140">M389+N389</f>
        <v>0</v>
      </c>
      <c r="P389" s="111">
        <f t="shared" si="124"/>
        <v>0</v>
      </c>
      <c r="Q389" s="108" t="e">
        <f t="shared" si="126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338</v>
      </c>
      <c r="H390" s="109"/>
      <c r="I390" s="109"/>
      <c r="J390" s="109">
        <f t="shared" si="138"/>
        <v>0</v>
      </c>
      <c r="K390" s="130" t="e">
        <f t="shared" si="134"/>
        <v>#DIV/0!</v>
      </c>
      <c r="L390" s="109"/>
      <c r="M390" s="110"/>
      <c r="N390" s="109"/>
      <c r="O390" s="111">
        <f t="shared" si="140"/>
        <v>0</v>
      </c>
      <c r="P390" s="111">
        <f t="shared" si="124"/>
        <v>0</v>
      </c>
      <c r="Q390" s="108" t="e">
        <f t="shared" si="126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8"/>
        <v>0</v>
      </c>
      <c r="K391" s="130" t="e">
        <f t="shared" si="134"/>
        <v>#DIV/0!</v>
      </c>
      <c r="L391" s="105">
        <f t="shared" ref="L391:N392" si="141">L392</f>
        <v>0</v>
      </c>
      <c r="M391" s="96">
        <f t="shared" si="141"/>
        <v>0</v>
      </c>
      <c r="N391" s="105">
        <f t="shared" si="141"/>
        <v>0</v>
      </c>
      <c r="O391" s="107">
        <f t="shared" ref="O391:O392" si="142">O392</f>
        <v>0</v>
      </c>
      <c r="P391" s="107">
        <f t="shared" si="124"/>
        <v>0</v>
      </c>
      <c r="Q391" s="108" t="e">
        <f t="shared" si="126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8"/>
        <v>0</v>
      </c>
      <c r="K392" s="130" t="e">
        <f t="shared" si="134"/>
        <v>#DIV/0!</v>
      </c>
      <c r="L392" s="105">
        <f t="shared" si="141"/>
        <v>0</v>
      </c>
      <c r="M392" s="96">
        <f t="shared" si="141"/>
        <v>0</v>
      </c>
      <c r="N392" s="105">
        <f t="shared" si="141"/>
        <v>0</v>
      </c>
      <c r="O392" s="107">
        <f t="shared" si="142"/>
        <v>0</v>
      </c>
      <c r="P392" s="107">
        <f t="shared" si="124"/>
        <v>0</v>
      </c>
      <c r="Q392" s="108" t="e">
        <f t="shared" si="126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8"/>
        <v>0</v>
      </c>
      <c r="K393" s="130" t="e">
        <f t="shared" si="134"/>
        <v>#DIV/0!</v>
      </c>
      <c r="L393" s="109"/>
      <c r="M393" s="110"/>
      <c r="N393" s="109"/>
      <c r="O393" s="111">
        <f t="shared" ref="O393" si="143">M393+N393</f>
        <v>0</v>
      </c>
      <c r="P393" s="111">
        <f t="shared" si="124"/>
        <v>0</v>
      </c>
      <c r="Q393" s="108" t="e">
        <f t="shared" si="126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337</v>
      </c>
      <c r="H394" s="105">
        <f>H395+H398</f>
        <v>0</v>
      </c>
      <c r="I394" s="105">
        <f>I395+I398</f>
        <v>0</v>
      </c>
      <c r="J394" s="109">
        <f t="shared" si="138"/>
        <v>0</v>
      </c>
      <c r="K394" s="130" t="e">
        <f t="shared" si="134"/>
        <v>#DIV/0!</v>
      </c>
      <c r="L394" s="105">
        <f>L395+L398</f>
        <v>0</v>
      </c>
      <c r="M394" s="96">
        <f>M395+M398</f>
        <v>0</v>
      </c>
      <c r="N394" s="105">
        <f>N395+N398</f>
        <v>0</v>
      </c>
      <c r="O394" s="107">
        <f>O395+O398</f>
        <v>0</v>
      </c>
      <c r="P394" s="107">
        <f t="shared" si="124"/>
        <v>0</v>
      </c>
      <c r="Q394" s="108" t="e">
        <f t="shared" si="126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336</v>
      </c>
      <c r="H395" s="105">
        <f>H396+H397</f>
        <v>0</v>
      </c>
      <c r="I395" s="105">
        <f>I396+I397</f>
        <v>0</v>
      </c>
      <c r="J395" s="109">
        <f t="shared" si="138"/>
        <v>0</v>
      </c>
      <c r="K395" s="130" t="e">
        <f t="shared" si="134"/>
        <v>#DIV/0!</v>
      </c>
      <c r="L395" s="105">
        <f>L396+L397</f>
        <v>0</v>
      </c>
      <c r="M395" s="96">
        <f>M396+M397</f>
        <v>0</v>
      </c>
      <c r="N395" s="105">
        <f>N396+N397</f>
        <v>0</v>
      </c>
      <c r="O395" s="107">
        <f>O396+O397</f>
        <v>0</v>
      </c>
      <c r="P395" s="107">
        <f t="shared" si="124"/>
        <v>0</v>
      </c>
      <c r="Q395" s="108" t="e">
        <f t="shared" si="126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335</v>
      </c>
      <c r="H396" s="109"/>
      <c r="I396" s="109"/>
      <c r="J396" s="109">
        <f t="shared" si="138"/>
        <v>0</v>
      </c>
      <c r="K396" s="130" t="e">
        <f t="shared" si="134"/>
        <v>#DIV/0!</v>
      </c>
      <c r="L396" s="109"/>
      <c r="M396" s="110"/>
      <c r="N396" s="109"/>
      <c r="O396" s="111">
        <f t="shared" ref="O396:O397" si="144">M396+N396</f>
        <v>0</v>
      </c>
      <c r="P396" s="111">
        <f t="shared" si="124"/>
        <v>0</v>
      </c>
      <c r="Q396" s="108" t="e">
        <f t="shared" si="126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8"/>
        <v>0</v>
      </c>
      <c r="K397" s="130" t="e">
        <f t="shared" si="134"/>
        <v>#DIV/0!</v>
      </c>
      <c r="L397" s="109"/>
      <c r="M397" s="110"/>
      <c r="N397" s="109"/>
      <c r="O397" s="111">
        <f t="shared" si="144"/>
        <v>0</v>
      </c>
      <c r="P397" s="111">
        <f t="shared" si="124"/>
        <v>0</v>
      </c>
      <c r="Q397" s="108" t="e">
        <f t="shared" si="126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334</v>
      </c>
      <c r="H398" s="105">
        <f>H399</f>
        <v>0</v>
      </c>
      <c r="I398" s="105">
        <f>I399</f>
        <v>0</v>
      </c>
      <c r="J398" s="109">
        <f t="shared" si="138"/>
        <v>0</v>
      </c>
      <c r="K398" s="130" t="e">
        <f t="shared" si="134"/>
        <v>#DIV/0!</v>
      </c>
      <c r="L398" s="105">
        <f>L399</f>
        <v>0</v>
      </c>
      <c r="M398" s="96">
        <f>M399</f>
        <v>0</v>
      </c>
      <c r="N398" s="105">
        <f>N399</f>
        <v>0</v>
      </c>
      <c r="O398" s="107">
        <f>O399</f>
        <v>0</v>
      </c>
      <c r="P398" s="107">
        <f t="shared" si="124"/>
        <v>0</v>
      </c>
      <c r="Q398" s="108" t="e">
        <f t="shared" si="126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333</v>
      </c>
      <c r="H399" s="109"/>
      <c r="I399" s="109"/>
      <c r="J399" s="109">
        <f t="shared" si="138"/>
        <v>0</v>
      </c>
      <c r="K399" s="130" t="e">
        <f t="shared" si="134"/>
        <v>#DIV/0!</v>
      </c>
      <c r="L399" s="109"/>
      <c r="M399" s="110"/>
      <c r="N399" s="109"/>
      <c r="O399" s="111">
        <f t="shared" ref="O399" si="145">M399+N399</f>
        <v>0</v>
      </c>
      <c r="P399" s="111">
        <f t="shared" si="124"/>
        <v>0</v>
      </c>
      <c r="Q399" s="108" t="e">
        <f t="shared" si="126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332</v>
      </c>
      <c r="H400" s="105">
        <f>+H401+H404+H407+H410</f>
        <v>2348000</v>
      </c>
      <c r="I400" s="105">
        <f>+I401+I404+I407+I410</f>
        <v>440000</v>
      </c>
      <c r="J400" s="109">
        <f t="shared" si="138"/>
        <v>1908000</v>
      </c>
      <c r="K400" s="130">
        <f t="shared" si="134"/>
        <v>18.739999999999998</v>
      </c>
      <c r="L400" s="105">
        <f>+L401+L404+L407+L410</f>
        <v>440000</v>
      </c>
      <c r="M400" s="96">
        <f>+M401+M404+M407+M410</f>
        <v>0</v>
      </c>
      <c r="N400" s="105">
        <f>+N401+N404+N407+N410</f>
        <v>0</v>
      </c>
      <c r="O400" s="107">
        <f t="shared" ref="O400" si="146">+O401+O404+O407+O410</f>
        <v>0</v>
      </c>
      <c r="P400" s="111">
        <f t="shared" si="124"/>
        <v>440000</v>
      </c>
      <c r="Q400" s="108">
        <f t="shared" si="126"/>
        <v>0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250</v>
      </c>
      <c r="F401" s="176"/>
      <c r="G401" s="177" t="s">
        <v>407</v>
      </c>
      <c r="H401" s="105">
        <f>H402+H403</f>
        <v>0</v>
      </c>
      <c r="I401" s="105">
        <f>I402+I403</f>
        <v>0</v>
      </c>
      <c r="J401" s="109">
        <f t="shared" si="138"/>
        <v>0</v>
      </c>
      <c r="K401" s="130" t="e">
        <f t="shared" si="134"/>
        <v>#DIV/0!</v>
      </c>
      <c r="L401" s="105">
        <f>L402+L403</f>
        <v>0</v>
      </c>
      <c r="M401" s="96">
        <f>M402+M403</f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6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8"/>
        <v>0</v>
      </c>
      <c r="K402" s="130" t="e">
        <f t="shared" si="134"/>
        <v>#DIV/0!</v>
      </c>
      <c r="L402" s="105"/>
      <c r="M402" s="96"/>
      <c r="N402" s="105"/>
      <c r="O402" s="107">
        <f t="shared" ref="O402:O403" si="147">M402+N402</f>
        <v>0</v>
      </c>
      <c r="P402" s="107"/>
      <c r="Q402" s="108" t="e">
        <f t="shared" si="126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8"/>
        <v>0</v>
      </c>
      <c r="K403" s="130" t="e">
        <f t="shared" si="134"/>
        <v>#DIV/0!</v>
      </c>
      <c r="L403" s="105"/>
      <c r="M403" s="96"/>
      <c r="N403" s="105"/>
      <c r="O403" s="107">
        <f t="shared" si="147"/>
        <v>0</v>
      </c>
      <c r="P403" s="107"/>
      <c r="Q403" s="108" t="e">
        <f t="shared" si="126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264</v>
      </c>
      <c r="H404" s="109">
        <f>H405+H406</f>
        <v>0</v>
      </c>
      <c r="I404" s="109">
        <f>I405+I406</f>
        <v>0</v>
      </c>
      <c r="J404" s="109">
        <f t="shared" si="138"/>
        <v>0</v>
      </c>
      <c r="K404" s="130" t="e">
        <f t="shared" si="134"/>
        <v>#DIV/0!</v>
      </c>
      <c r="L404" s="109">
        <f>L405+L406</f>
        <v>0</v>
      </c>
      <c r="M404" s="110">
        <f>M405+M406</f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6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8"/>
        <v>0</v>
      </c>
      <c r="K405" s="130" t="e">
        <f t="shared" si="134"/>
        <v>#DIV/0!</v>
      </c>
      <c r="L405" s="109"/>
      <c r="M405" s="110"/>
      <c r="N405" s="109"/>
      <c r="O405" s="111">
        <f t="shared" ref="O405:O406" si="148">M405+N405</f>
        <v>0</v>
      </c>
      <c r="P405" s="111"/>
      <c r="Q405" s="108" t="e">
        <f t="shared" si="126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8"/>
        <v>0</v>
      </c>
      <c r="K406" s="130" t="e">
        <f t="shared" si="134"/>
        <v>#DIV/0!</v>
      </c>
      <c r="L406" s="109"/>
      <c r="M406" s="110"/>
      <c r="N406" s="109"/>
      <c r="O406" s="111">
        <f t="shared" si="148"/>
        <v>0</v>
      </c>
      <c r="P406" s="111"/>
      <c r="Q406" s="108" t="e">
        <f t="shared" si="126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265</v>
      </c>
      <c r="H407" s="109">
        <f>H408+H409</f>
        <v>2348000</v>
      </c>
      <c r="I407" s="109">
        <f>I408+I409</f>
        <v>440000</v>
      </c>
      <c r="J407" s="109">
        <f t="shared" si="138"/>
        <v>1908000</v>
      </c>
      <c r="K407" s="130">
        <f t="shared" si="134"/>
        <v>18.739999999999998</v>
      </c>
      <c r="L407" s="109">
        <f>L408+L409</f>
        <v>440000</v>
      </c>
      <c r="M407" s="110">
        <f>M408+M409</f>
        <v>0</v>
      </c>
      <c r="N407" s="109">
        <f>N408+N409</f>
        <v>0</v>
      </c>
      <c r="O407" s="111">
        <f>O408+O409</f>
        <v>0</v>
      </c>
      <c r="P407" s="111">
        <f>P408+P409</f>
        <v>0</v>
      </c>
      <c r="Q407" s="108">
        <f t="shared" si="126"/>
        <v>0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502000</v>
      </c>
      <c r="I408" s="109">
        <v>94000</v>
      </c>
      <c r="J408" s="109">
        <f t="shared" si="138"/>
        <v>408000</v>
      </c>
      <c r="K408" s="130">
        <f t="shared" si="134"/>
        <v>18.73</v>
      </c>
      <c r="L408" s="109">
        <v>94000</v>
      </c>
      <c r="M408" s="110"/>
      <c r="N408" s="109"/>
      <c r="O408" s="111">
        <f t="shared" ref="O408:O413" si="149">M408+N408</f>
        <v>0</v>
      </c>
      <c r="P408" s="111"/>
      <c r="Q408" s="108">
        <f t="shared" si="126"/>
        <v>0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1846000</v>
      </c>
      <c r="I409" s="109">
        <v>346000</v>
      </c>
      <c r="J409" s="109">
        <f t="shared" si="138"/>
        <v>1500000</v>
      </c>
      <c r="K409" s="130">
        <f t="shared" si="134"/>
        <v>18.739999999999998</v>
      </c>
      <c r="L409" s="109">
        <v>346000</v>
      </c>
      <c r="M409" s="110"/>
      <c r="N409" s="109"/>
      <c r="O409" s="111">
        <f t="shared" si="149"/>
        <v>0</v>
      </c>
      <c r="P409" s="111"/>
      <c r="Q409" s="108">
        <f t="shared" si="126"/>
        <v>0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406</v>
      </c>
      <c r="H410" s="109">
        <f>H411+H412</f>
        <v>0</v>
      </c>
      <c r="I410" s="109">
        <f>I411+I412</f>
        <v>0</v>
      </c>
      <c r="J410" s="109">
        <f t="shared" si="138"/>
        <v>0</v>
      </c>
      <c r="K410" s="130" t="e">
        <f t="shared" si="134"/>
        <v>#DIV/0!</v>
      </c>
      <c r="L410" s="109">
        <f>L411+L412</f>
        <v>0</v>
      </c>
      <c r="M410" s="110">
        <f>M411+M412</f>
        <v>0</v>
      </c>
      <c r="N410" s="109">
        <f>N411+N412+N413</f>
        <v>0</v>
      </c>
      <c r="O410" s="111">
        <f t="shared" si="149"/>
        <v>0</v>
      </c>
      <c r="P410" s="111"/>
      <c r="Q410" s="108" t="e">
        <f t="shared" si="126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403</v>
      </c>
      <c r="G411" s="182" t="s">
        <v>155</v>
      </c>
      <c r="H411" s="109"/>
      <c r="I411" s="109"/>
      <c r="J411" s="109">
        <f t="shared" si="138"/>
        <v>0</v>
      </c>
      <c r="K411" s="130" t="e">
        <f t="shared" si="134"/>
        <v>#DIV/0!</v>
      </c>
      <c r="L411" s="109"/>
      <c r="M411" s="110"/>
      <c r="N411" s="109"/>
      <c r="O411" s="111">
        <f t="shared" si="149"/>
        <v>0</v>
      </c>
      <c r="P411" s="111"/>
      <c r="Q411" s="108" t="e">
        <f t="shared" si="126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404</v>
      </c>
      <c r="G412" s="182" t="s">
        <v>156</v>
      </c>
      <c r="H412" s="109"/>
      <c r="I412" s="109"/>
      <c r="J412" s="109">
        <f t="shared" si="138"/>
        <v>0</v>
      </c>
      <c r="K412" s="130" t="e">
        <f t="shared" si="134"/>
        <v>#DIV/0!</v>
      </c>
      <c r="L412" s="109"/>
      <c r="M412" s="110"/>
      <c r="N412" s="109"/>
      <c r="O412" s="111">
        <f t="shared" si="149"/>
        <v>0</v>
      </c>
      <c r="P412" s="111"/>
      <c r="Q412" s="108" t="e">
        <f t="shared" si="126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405</v>
      </c>
      <c r="G413" s="182" t="s">
        <v>231</v>
      </c>
      <c r="H413" s="109"/>
      <c r="I413" s="109"/>
      <c r="J413" s="109">
        <f t="shared" si="138"/>
        <v>0</v>
      </c>
      <c r="K413" s="130" t="e">
        <f t="shared" si="134"/>
        <v>#DIV/0!</v>
      </c>
      <c r="L413" s="109"/>
      <c r="M413" s="110"/>
      <c r="N413" s="109"/>
      <c r="O413" s="111">
        <f t="shared" si="149"/>
        <v>0</v>
      </c>
      <c r="P413" s="111"/>
      <c r="Q413" s="108" t="e">
        <f t="shared" si="126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24424000</v>
      </c>
      <c r="I414" s="105">
        <f>I415</f>
        <v>16347000</v>
      </c>
      <c r="J414" s="105">
        <f t="shared" si="138"/>
        <v>8077000</v>
      </c>
      <c r="K414" s="130">
        <f t="shared" si="134"/>
        <v>66.930000000000007</v>
      </c>
      <c r="L414" s="105">
        <f>L415</f>
        <v>16347000</v>
      </c>
      <c r="M414" s="96">
        <f>M415</f>
        <v>10177947.199999999</v>
      </c>
      <c r="N414" s="105">
        <f>N415</f>
        <v>6167051.6399999997</v>
      </c>
      <c r="O414" s="107">
        <f t="shared" ref="O414" si="150">O415</f>
        <v>16344998.84</v>
      </c>
      <c r="P414" s="107">
        <f t="shared" si="124"/>
        <v>2001.160000000149</v>
      </c>
      <c r="Q414" s="108">
        <f t="shared" si="126"/>
        <v>99.99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24424000</v>
      </c>
      <c r="I415" s="105">
        <f>+I416+I441</f>
        <v>16347000</v>
      </c>
      <c r="J415" s="109">
        <f t="shared" si="138"/>
        <v>8077000</v>
      </c>
      <c r="K415" s="130">
        <f t="shared" si="134"/>
        <v>66.930000000000007</v>
      </c>
      <c r="L415" s="105">
        <f t="shared" ref="L415:O415" si="151">+L416+L441</f>
        <v>16347000</v>
      </c>
      <c r="M415" s="96">
        <f t="shared" si="151"/>
        <v>10177947.199999999</v>
      </c>
      <c r="N415" s="105">
        <f t="shared" si="151"/>
        <v>6167051.6399999997</v>
      </c>
      <c r="O415" s="105">
        <f t="shared" si="151"/>
        <v>16344998.84</v>
      </c>
      <c r="P415" s="107">
        <f t="shared" si="124"/>
        <v>2001.160000000149</v>
      </c>
      <c r="Q415" s="108">
        <f t="shared" si="126"/>
        <v>99.99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f>+H417+H427+H429+H434+H435+H436+H437+H438+H439+H440+H431</f>
        <v>24424000</v>
      </c>
      <c r="I416" s="105">
        <f>+I417+I427+I429+I434+I435+I436+I437+I438+I439+I440+I431</f>
        <v>16347000</v>
      </c>
      <c r="J416" s="109">
        <f t="shared" si="138"/>
        <v>8077000</v>
      </c>
      <c r="K416" s="130">
        <f t="shared" si="134"/>
        <v>66.930000000000007</v>
      </c>
      <c r="L416" s="105">
        <f t="shared" ref="L416:N416" si="152">+L417+L427+L429+L434+L435+L436+L437+L438+L439+L440+L431</f>
        <v>16347000</v>
      </c>
      <c r="M416" s="132">
        <f t="shared" si="152"/>
        <v>10177947.199999999</v>
      </c>
      <c r="N416" s="105">
        <f t="shared" si="152"/>
        <v>6167051.6399999997</v>
      </c>
      <c r="O416" s="105">
        <f>+O417+O427+O429+O434+O435+O436+O437+O438+O439+O440+O431</f>
        <v>16344998.84</v>
      </c>
      <c r="P416" s="132">
        <f t="shared" si="124"/>
        <v>2001.160000000149</v>
      </c>
      <c r="Q416" s="108">
        <f t="shared" si="126"/>
        <v>99.99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>
        <f>+H418+H419</f>
        <v>555</v>
      </c>
      <c r="I417" s="105">
        <f>+I418+I419</f>
        <v>555</v>
      </c>
      <c r="J417" s="109">
        <f t="shared" si="138"/>
        <v>0</v>
      </c>
      <c r="K417" s="130"/>
      <c r="L417" s="105">
        <f>+L418+L419</f>
        <v>555</v>
      </c>
      <c r="M417" s="96">
        <f>+M418+M419</f>
        <v>0</v>
      </c>
      <c r="N417" s="105">
        <f>+N418+N419</f>
        <v>555</v>
      </c>
      <c r="O417" s="105">
        <f>+O418+O419</f>
        <v>555</v>
      </c>
      <c r="P417" s="107">
        <f t="shared" si="124"/>
        <v>0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>
        <v>555</v>
      </c>
      <c r="I418" s="109">
        <v>555</v>
      </c>
      <c r="J418" s="109">
        <f t="shared" si="138"/>
        <v>0</v>
      </c>
      <c r="K418" s="130"/>
      <c r="L418" s="109">
        <v>555</v>
      </c>
      <c r="M418" s="110"/>
      <c r="N418" s="109">
        <v>555</v>
      </c>
      <c r="O418" s="111">
        <f t="shared" ref="O418:O426" si="153">M418+N418</f>
        <v>555</v>
      </c>
      <c r="P418" s="111">
        <f t="shared" si="124"/>
        <v>0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8"/>
        <v>0</v>
      </c>
      <c r="K419" s="130"/>
      <c r="L419" s="109"/>
      <c r="M419" s="129"/>
      <c r="N419" s="109"/>
      <c r="O419" s="129">
        <f t="shared" si="153"/>
        <v>0</v>
      </c>
      <c r="P419" s="129">
        <f t="shared" si="124"/>
        <v>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8"/>
        <v>0</v>
      </c>
      <c r="K420" s="130"/>
      <c r="L420" s="109"/>
      <c r="M420" s="110"/>
      <c r="N420" s="109"/>
      <c r="O420" s="129">
        <f t="shared" si="153"/>
        <v>0</v>
      </c>
      <c r="P420" s="111">
        <f t="shared" si="124"/>
        <v>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8"/>
        <v>0</v>
      </c>
      <c r="K421" s="130"/>
      <c r="L421" s="109"/>
      <c r="M421" s="110"/>
      <c r="N421" s="109"/>
      <c r="O421" s="129">
        <f t="shared" si="153"/>
        <v>0</v>
      </c>
      <c r="P421" s="111">
        <f t="shared" si="124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8"/>
        <v>0</v>
      </c>
      <c r="K422" s="130"/>
      <c r="L422" s="109"/>
      <c r="M422" s="110"/>
      <c r="N422" s="109"/>
      <c r="O422" s="129">
        <f t="shared" si="153"/>
        <v>0</v>
      </c>
      <c r="P422" s="111">
        <f t="shared" si="124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8"/>
        <v>0</v>
      </c>
      <c r="K423" s="130"/>
      <c r="L423" s="109">
        <f>+L424+L425+L426</f>
        <v>0</v>
      </c>
      <c r="M423" s="129">
        <f>+M424+M425+M426</f>
        <v>0</v>
      </c>
      <c r="N423" s="109">
        <f>+N424+N425+N426</f>
        <v>0</v>
      </c>
      <c r="O423" s="129">
        <f t="shared" si="153"/>
        <v>0</v>
      </c>
      <c r="P423" s="129">
        <f t="shared" si="124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8"/>
        <v>0</v>
      </c>
      <c r="K424" s="130"/>
      <c r="L424" s="109"/>
      <c r="M424" s="110"/>
      <c r="N424" s="109"/>
      <c r="O424" s="129">
        <f t="shared" si="153"/>
        <v>0</v>
      </c>
      <c r="P424" s="111">
        <f t="shared" si="124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8"/>
        <v>0</v>
      </c>
      <c r="K425" s="130"/>
      <c r="L425" s="109"/>
      <c r="M425" s="110"/>
      <c r="N425" s="109"/>
      <c r="O425" s="129">
        <f t="shared" si="153"/>
        <v>0</v>
      </c>
      <c r="P425" s="111">
        <f t="shared" si="124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8"/>
        <v>0</v>
      </c>
      <c r="K426" s="130"/>
      <c r="L426" s="109"/>
      <c r="M426" s="110"/>
      <c r="N426" s="109"/>
      <c r="O426" s="129">
        <f t="shared" si="153"/>
        <v>0</v>
      </c>
      <c r="P426" s="111">
        <f t="shared" si="124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454170</v>
      </c>
      <c r="I427" s="105">
        <f>I428</f>
        <v>454170</v>
      </c>
      <c r="J427" s="109">
        <f t="shared" si="138"/>
        <v>0</v>
      </c>
      <c r="K427" s="130"/>
      <c r="L427" s="105">
        <f>L428</f>
        <v>454170</v>
      </c>
      <c r="M427" s="96">
        <f>M428</f>
        <v>270244.7</v>
      </c>
      <c r="N427" s="105">
        <f>N428</f>
        <v>183925</v>
      </c>
      <c r="O427" s="105">
        <f>O428</f>
        <v>454169.7</v>
      </c>
      <c r="P427" s="133">
        <f t="shared" si="124"/>
        <v>0.29999999998835847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>
        <v>454170</v>
      </c>
      <c r="I428" s="109">
        <v>454170</v>
      </c>
      <c r="J428" s="109">
        <f t="shared" si="138"/>
        <v>0</v>
      </c>
      <c r="K428" s="130"/>
      <c r="L428" s="109">
        <v>454170</v>
      </c>
      <c r="M428" s="110">
        <v>270244.7</v>
      </c>
      <c r="N428" s="109">
        <v>183925</v>
      </c>
      <c r="O428" s="111">
        <f t="shared" ref="O428" si="154">M428+N428</f>
        <v>454169.7</v>
      </c>
      <c r="P428" s="111">
        <f t="shared" si="124"/>
        <v>0.29999999998835847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23764998</v>
      </c>
      <c r="I429" s="105">
        <f>I430</f>
        <v>15687998</v>
      </c>
      <c r="J429" s="109">
        <f t="shared" si="138"/>
        <v>8077000</v>
      </c>
      <c r="K429" s="130"/>
      <c r="L429" s="105">
        <f>L430</f>
        <v>15687998</v>
      </c>
      <c r="M429" s="96">
        <f>M430</f>
        <v>9738578.5</v>
      </c>
      <c r="N429" s="105">
        <f>N430</f>
        <v>5947418.6399999997</v>
      </c>
      <c r="O429" s="105">
        <f>O430</f>
        <v>15685997.140000001</v>
      </c>
      <c r="P429" s="133">
        <f t="shared" si="124"/>
        <v>2000.859999999404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>
        <v>23764998</v>
      </c>
      <c r="I430" s="109">
        <v>15687998</v>
      </c>
      <c r="J430" s="109">
        <f t="shared" si="138"/>
        <v>8077000</v>
      </c>
      <c r="K430" s="130"/>
      <c r="L430" s="109">
        <v>15687998</v>
      </c>
      <c r="M430" s="110">
        <v>9738578.5</v>
      </c>
      <c r="N430" s="109">
        <v>5947418.6399999997</v>
      </c>
      <c r="O430" s="111">
        <f t="shared" ref="O430" si="155">M430+N430</f>
        <v>15685997.140000001</v>
      </c>
      <c r="P430" s="111">
        <f t="shared" ref="P430:P445" si="156">L430-O430</f>
        <v>2000.859999999404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2387</v>
      </c>
      <c r="I431" s="105">
        <f>+I432+I433</f>
        <v>2387</v>
      </c>
      <c r="J431" s="109">
        <f t="shared" si="138"/>
        <v>0</v>
      </c>
      <c r="K431" s="130"/>
      <c r="L431" s="105">
        <f>+L432+L433</f>
        <v>2387</v>
      </c>
      <c r="M431" s="105">
        <f>+M432+M433</f>
        <v>1887</v>
      </c>
      <c r="N431" s="105">
        <f>+N432+N433</f>
        <v>500</v>
      </c>
      <c r="O431" s="105">
        <f t="shared" ref="O431" si="157">+O432+O433</f>
        <v>2387</v>
      </c>
      <c r="P431" s="107">
        <f t="shared" si="156"/>
        <v>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>
        <v>990</v>
      </c>
      <c r="I432" s="109">
        <v>990</v>
      </c>
      <c r="J432" s="109">
        <f t="shared" si="138"/>
        <v>0</v>
      </c>
      <c r="K432" s="130"/>
      <c r="L432" s="109">
        <v>990</v>
      </c>
      <c r="M432" s="110">
        <v>990</v>
      </c>
      <c r="N432" s="109">
        <v>0</v>
      </c>
      <c r="O432" s="111">
        <f t="shared" ref="O432:O433" si="158">M432+N432</f>
        <v>990</v>
      </c>
      <c r="P432" s="111">
        <f t="shared" si="156"/>
        <v>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423</v>
      </c>
      <c r="H433" s="109">
        <v>1397</v>
      </c>
      <c r="I433" s="109">
        <v>1397</v>
      </c>
      <c r="J433" s="109">
        <f t="shared" si="138"/>
        <v>0</v>
      </c>
      <c r="K433" s="130"/>
      <c r="L433" s="109">
        <v>1397</v>
      </c>
      <c r="M433" s="110">
        <v>897</v>
      </c>
      <c r="N433" s="109">
        <v>500</v>
      </c>
      <c r="O433" s="111">
        <f t="shared" si="158"/>
        <v>1397</v>
      </c>
      <c r="P433" s="111">
        <f t="shared" si="156"/>
        <v>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/>
      <c r="I434" s="105"/>
      <c r="J434" s="109">
        <f t="shared" si="138"/>
        <v>0</v>
      </c>
      <c r="K434" s="130"/>
      <c r="L434" s="105"/>
      <c r="M434" s="96"/>
      <c r="N434" s="105"/>
      <c r="O434" s="111">
        <f t="shared" ref="O434:O441" si="159">M434+N434</f>
        <v>0</v>
      </c>
      <c r="P434" s="133">
        <f t="shared" si="156"/>
        <v>0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8"/>
        <v>0</v>
      </c>
      <c r="K435" s="130"/>
      <c r="L435" s="105"/>
      <c r="M435" s="96"/>
      <c r="N435" s="105"/>
      <c r="O435" s="111">
        <f t="shared" si="159"/>
        <v>0</v>
      </c>
      <c r="P435" s="133">
        <f t="shared" si="156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/>
      <c r="I436" s="105"/>
      <c r="J436" s="109">
        <f t="shared" si="138"/>
        <v>0</v>
      </c>
      <c r="K436" s="130"/>
      <c r="L436" s="105"/>
      <c r="M436" s="96"/>
      <c r="N436" s="105"/>
      <c r="O436" s="111">
        <f t="shared" si="159"/>
        <v>0</v>
      </c>
      <c r="P436" s="133">
        <f t="shared" si="156"/>
        <v>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/>
      <c r="I437" s="105"/>
      <c r="J437" s="109">
        <f t="shared" si="138"/>
        <v>0</v>
      </c>
      <c r="K437" s="130"/>
      <c r="L437" s="105"/>
      <c r="M437" s="96"/>
      <c r="N437" s="105"/>
      <c r="O437" s="111">
        <f t="shared" si="159"/>
        <v>0</v>
      </c>
      <c r="P437" s="133">
        <f t="shared" si="156"/>
        <v>0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431</v>
      </c>
      <c r="H438" s="105">
        <v>201890</v>
      </c>
      <c r="I438" s="105">
        <v>201890</v>
      </c>
      <c r="J438" s="109">
        <f t="shared" si="138"/>
        <v>0</v>
      </c>
      <c r="K438" s="130"/>
      <c r="L438" s="105">
        <v>201890</v>
      </c>
      <c r="M438" s="96">
        <v>167237</v>
      </c>
      <c r="N438" s="105">
        <v>34653</v>
      </c>
      <c r="O438" s="111">
        <f t="shared" si="159"/>
        <v>201890</v>
      </c>
      <c r="P438" s="133">
        <f t="shared" si="156"/>
        <v>0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422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230</v>
      </c>
      <c r="H440" s="109"/>
      <c r="I440" s="109"/>
      <c r="J440" s="109">
        <f t="shared" si="138"/>
        <v>0</v>
      </c>
      <c r="K440" s="130"/>
      <c r="L440" s="109"/>
      <c r="M440" s="110"/>
      <c r="N440" s="109"/>
      <c r="O440" s="111">
        <f t="shared" si="159"/>
        <v>0</v>
      </c>
      <c r="P440" s="111">
        <f t="shared" si="156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421</v>
      </c>
      <c r="H441" s="109"/>
      <c r="I441" s="109"/>
      <c r="J441" s="109">
        <f t="shared" si="138"/>
        <v>0</v>
      </c>
      <c r="K441" s="130"/>
      <c r="L441" s="109"/>
      <c r="M441" s="129"/>
      <c r="N441" s="109"/>
      <c r="O441" s="111">
        <f t="shared" si="159"/>
        <v>0</v>
      </c>
      <c r="P441" s="111">
        <f t="shared" si="156"/>
        <v>0</v>
      </c>
      <c r="Q441" s="108" t="e">
        <f t="shared" ref="Q441" si="160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1">H442-I442</f>
        <v>0</v>
      </c>
      <c r="K442" s="130" t="e">
        <f t="shared" ref="K442" si="162">ROUND(I442/H442*100,2)</f>
        <v>#DIV/0!</v>
      </c>
      <c r="L442" s="109">
        <f>L443+L444</f>
        <v>0</v>
      </c>
      <c r="M442" s="109">
        <f>M443+M444</f>
        <v>0</v>
      </c>
      <c r="N442" s="109">
        <f>N443+N444</f>
        <v>0</v>
      </c>
      <c r="O442" s="109">
        <f>O443+O444</f>
        <v>0</v>
      </c>
      <c r="P442" s="109">
        <f t="shared" ref="P442" si="163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266</v>
      </c>
      <c r="H443" s="109"/>
      <c r="I443" s="109"/>
      <c r="J443" s="109">
        <f t="shared" si="161"/>
        <v>0</v>
      </c>
      <c r="K443" s="130"/>
      <c r="L443" s="109"/>
      <c r="M443" s="129"/>
      <c r="N443" s="109"/>
      <c r="O443" s="127">
        <f t="shared" ref="O443:O445" si="164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267</v>
      </c>
      <c r="H444" s="109"/>
      <c r="I444" s="109"/>
      <c r="J444" s="109">
        <f t="shared" si="161"/>
        <v>0</v>
      </c>
      <c r="K444" s="130"/>
      <c r="L444" s="109"/>
      <c r="M444" s="129"/>
      <c r="N444" s="109"/>
      <c r="O444" s="127">
        <f t="shared" si="164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1"/>
        <v>0</v>
      </c>
      <c r="K445" s="134"/>
      <c r="L445" s="114"/>
      <c r="M445" s="116">
        <v>-51510</v>
      </c>
      <c r="N445" s="114">
        <v>0</v>
      </c>
      <c r="O445" s="135">
        <f t="shared" si="164"/>
        <v>-51510</v>
      </c>
      <c r="P445" s="135">
        <f t="shared" si="156"/>
        <v>51510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1"/>
        <v>0</v>
      </c>
      <c r="K446" s="130"/>
      <c r="L446" s="109"/>
      <c r="M446" s="110"/>
      <c r="N446" s="109"/>
      <c r="O446" s="127"/>
      <c r="P446" s="127">
        <f t="shared" ref="P446:P455" si="165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232</v>
      </c>
      <c r="H447" s="105">
        <f>SUM(H448:H450)</f>
        <v>26777000</v>
      </c>
      <c r="I447" s="105">
        <f>SUM(I448:I450)</f>
        <v>16792000</v>
      </c>
      <c r="J447" s="105">
        <f t="shared" si="161"/>
        <v>9985000</v>
      </c>
      <c r="K447" s="130"/>
      <c r="L447" s="105">
        <f>SUM(L448:L450)</f>
        <v>16792000</v>
      </c>
      <c r="M447" s="105">
        <f>SUM(M448:M450)</f>
        <v>10126437.199999999</v>
      </c>
      <c r="N447" s="105">
        <f>SUM(N448:N450)</f>
        <v>6172051.0999999996</v>
      </c>
      <c r="O447" s="105">
        <f>SUM(O448:O450)</f>
        <v>16298488.300000001</v>
      </c>
      <c r="P447" s="107">
        <f t="shared" si="165"/>
        <v>10478511.699999999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233</v>
      </c>
      <c r="H448" s="105">
        <f>H386+H391</f>
        <v>5000</v>
      </c>
      <c r="I448" s="105">
        <f>I386+I391</f>
        <v>5000</v>
      </c>
      <c r="J448" s="105">
        <f t="shared" si="161"/>
        <v>0</v>
      </c>
      <c r="K448" s="130"/>
      <c r="L448" s="105">
        <f>L386+L391</f>
        <v>5000</v>
      </c>
      <c r="M448" s="105">
        <f>M386+M391</f>
        <v>0</v>
      </c>
      <c r="N448" s="105">
        <f>N386+N391</f>
        <v>4999.46</v>
      </c>
      <c r="O448" s="105">
        <f>O386+O391</f>
        <v>4999.46</v>
      </c>
      <c r="P448" s="107">
        <f t="shared" si="165"/>
        <v>0.53999999999996362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234</v>
      </c>
      <c r="H449" s="105">
        <f>H388+H414</f>
        <v>24424000</v>
      </c>
      <c r="I449" s="105">
        <f>I388+I414</f>
        <v>16347000</v>
      </c>
      <c r="J449" s="105">
        <f t="shared" si="161"/>
        <v>8077000</v>
      </c>
      <c r="K449" s="130"/>
      <c r="L449" s="105">
        <f>L388+L414</f>
        <v>16347000</v>
      </c>
      <c r="M449" s="105">
        <f>M388+M414</f>
        <v>10177947.199999999</v>
      </c>
      <c r="N449" s="105">
        <f>N388+N414</f>
        <v>6167051.6399999997</v>
      </c>
      <c r="O449" s="105">
        <f>O388+O414</f>
        <v>16344998.84</v>
      </c>
      <c r="P449" s="107">
        <f t="shared" si="165"/>
        <v>8079001.1600000001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235</v>
      </c>
      <c r="H450" s="105">
        <f>H383-H448-H449</f>
        <v>2348000</v>
      </c>
      <c r="I450" s="105">
        <f>I383-I448-I449</f>
        <v>440000</v>
      </c>
      <c r="J450" s="105">
        <f t="shared" si="161"/>
        <v>1908000</v>
      </c>
      <c r="K450" s="130"/>
      <c r="L450" s="105">
        <f>L383-L448-L449</f>
        <v>440000</v>
      </c>
      <c r="M450" s="105">
        <f>M383-M448-M449</f>
        <v>-51510</v>
      </c>
      <c r="N450" s="105">
        <f>N383-N448-N449</f>
        <v>0</v>
      </c>
      <c r="O450" s="105">
        <f>O383-O448-O449</f>
        <v>-51510</v>
      </c>
      <c r="P450" s="107">
        <f t="shared" si="165"/>
        <v>2399510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236</v>
      </c>
      <c r="H451" s="105">
        <f>H82-H452</f>
        <v>43150000</v>
      </c>
      <c r="I451" s="105">
        <f>I82-I452</f>
        <v>26075900</v>
      </c>
      <c r="J451" s="105">
        <f t="shared" si="161"/>
        <v>17074100</v>
      </c>
      <c r="K451" s="130"/>
      <c r="L451" s="105">
        <f>L82-L452</f>
        <v>26075900</v>
      </c>
      <c r="M451" s="105">
        <f>M82-M452</f>
        <v>15949324.199999999</v>
      </c>
      <c r="N451" s="105">
        <f>N82-N452</f>
        <v>7794581.2799999993</v>
      </c>
      <c r="O451" s="105">
        <f>O82-O452</f>
        <v>23743905.48</v>
      </c>
      <c r="P451" s="107">
        <f t="shared" si="165"/>
        <v>19406094.52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237</v>
      </c>
      <c r="H452" s="105">
        <f>+H110</f>
        <v>241000</v>
      </c>
      <c r="I452" s="105">
        <f>+I110</f>
        <v>241000</v>
      </c>
      <c r="J452" s="105">
        <f t="shared" si="161"/>
        <v>0</v>
      </c>
      <c r="K452" s="130"/>
      <c r="L452" s="105">
        <f>+L110</f>
        <v>241000</v>
      </c>
      <c r="M452" s="105">
        <f>+M110</f>
        <v>240310</v>
      </c>
      <c r="N452" s="105">
        <f>+N110</f>
        <v>0</v>
      </c>
      <c r="O452" s="105">
        <f>+O110</f>
        <v>240310</v>
      </c>
      <c r="P452" s="107">
        <f t="shared" si="165"/>
        <v>690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199" t="s">
        <v>238</v>
      </c>
      <c r="B453" s="200"/>
      <c r="C453" s="200"/>
      <c r="D453" s="200"/>
      <c r="E453" s="200"/>
      <c r="F453" s="200"/>
      <c r="G453" s="89" t="s">
        <v>239</v>
      </c>
      <c r="H453" s="105">
        <f>H9-H82</f>
        <v>-19868000</v>
      </c>
      <c r="I453" s="105">
        <f>I9-I82</f>
        <v>-14091900</v>
      </c>
      <c r="J453" s="105">
        <f t="shared" si="161"/>
        <v>-5776100</v>
      </c>
      <c r="K453" s="130"/>
      <c r="L453" s="105">
        <f>L9-L82</f>
        <v>-14091900</v>
      </c>
      <c r="M453" s="124">
        <f>M9-M82</f>
        <v>-7445928.3999999985</v>
      </c>
      <c r="N453" s="105">
        <f>N9-N82</f>
        <v>-5999452.1899999995</v>
      </c>
      <c r="O453" s="107">
        <f>O9-O82</f>
        <v>-13445380.59</v>
      </c>
      <c r="P453" s="107">
        <f t="shared" si="165"/>
        <v>-6422619.4100000001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240</v>
      </c>
      <c r="H454" s="105">
        <f>H60-H451</f>
        <v>-21127000</v>
      </c>
      <c r="I454" s="105">
        <f>I60-I451</f>
        <v>-15350900</v>
      </c>
      <c r="J454" s="105">
        <f t="shared" si="161"/>
        <v>-5776100</v>
      </c>
      <c r="K454" s="130"/>
      <c r="L454" s="105">
        <f>L60-L451</f>
        <v>-15350900</v>
      </c>
      <c r="M454" s="124">
        <f>M60-M451</f>
        <v>-8925755.3999999985</v>
      </c>
      <c r="N454" s="105">
        <f>N60-N451</f>
        <v>-6109851.0199999996</v>
      </c>
      <c r="O454" s="107">
        <f>O60-O451</f>
        <v>-15035606.42</v>
      </c>
      <c r="P454" s="107">
        <f t="shared" si="165"/>
        <v>-6091393.5800000001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241</v>
      </c>
      <c r="H455" s="136">
        <f>+H61-H452</f>
        <v>1259000</v>
      </c>
      <c r="I455" s="136">
        <f>+I61-I452</f>
        <v>1259000</v>
      </c>
      <c r="J455" s="136">
        <f t="shared" si="161"/>
        <v>0</v>
      </c>
      <c r="K455" s="136"/>
      <c r="L455" s="136">
        <f>+L61-L452</f>
        <v>1259000</v>
      </c>
      <c r="M455" s="136">
        <f>+M61-M452</f>
        <v>1479827</v>
      </c>
      <c r="N455" s="136">
        <f>+N61-N452</f>
        <v>110398.83</v>
      </c>
      <c r="O455" s="136">
        <f>+O61-O452</f>
        <v>1590225.83</v>
      </c>
      <c r="P455" s="136">
        <f t="shared" si="165"/>
        <v>-331225.83000000007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s="196" customFormat="1" ht="15" x14ac:dyDescent="0.2">
      <c r="A458" s="1"/>
      <c r="B458" s="1"/>
      <c r="C458" s="1"/>
      <c r="D458" s="189"/>
      <c r="E458" s="189" t="s">
        <v>425</v>
      </c>
      <c r="F458" s="189"/>
      <c r="G458" s="190"/>
      <c r="H458" s="190"/>
      <c r="I458" s="189"/>
      <c r="J458" s="190"/>
      <c r="K458" s="191" t="s">
        <v>426</v>
      </c>
      <c r="L458" s="190"/>
      <c r="M458" s="192"/>
      <c r="N458" s="192" t="s">
        <v>427</v>
      </c>
      <c r="O458" s="192"/>
      <c r="P458" s="193"/>
      <c r="Q458" s="194"/>
      <c r="R458" s="195"/>
      <c r="S458" s="195"/>
      <c r="T458" s="195"/>
      <c r="U458" s="195"/>
    </row>
    <row r="459" spans="1:154" s="196" customFormat="1" ht="15" x14ac:dyDescent="0.2">
      <c r="A459" s="1"/>
      <c r="B459" s="1"/>
      <c r="C459" s="1"/>
      <c r="D459" s="189" t="s">
        <v>428</v>
      </c>
      <c r="E459" s="189"/>
      <c r="F459" s="189"/>
      <c r="G459" s="190"/>
      <c r="H459" s="190"/>
      <c r="I459" s="189"/>
      <c r="J459" s="190"/>
      <c r="K459" s="191" t="s">
        <v>429</v>
      </c>
      <c r="L459" s="190"/>
      <c r="M459" s="192"/>
      <c r="N459" s="192" t="s">
        <v>430</v>
      </c>
      <c r="O459" s="192"/>
      <c r="P459" s="193"/>
      <c r="Q459" s="194"/>
      <c r="R459" s="195"/>
      <c r="S459" s="195"/>
      <c r="T459" s="195"/>
      <c r="U459" s="195"/>
    </row>
    <row r="460" spans="1:154" s="196" customFormat="1" ht="15" x14ac:dyDescent="0.2">
      <c r="A460" s="1"/>
      <c r="B460" s="1"/>
      <c r="C460" s="1"/>
      <c r="D460" s="189"/>
      <c r="E460" s="189"/>
      <c r="F460" s="189"/>
      <c r="G460" s="190"/>
      <c r="H460" s="190"/>
      <c r="I460" s="189"/>
      <c r="J460" s="190"/>
      <c r="K460" s="191"/>
      <c r="L460" s="190"/>
      <c r="M460" s="192"/>
      <c r="N460" s="192"/>
      <c r="O460" s="192"/>
      <c r="P460" s="193"/>
      <c r="Q460" s="194"/>
      <c r="R460" s="195"/>
      <c r="S460" s="195"/>
      <c r="T460" s="195"/>
      <c r="U460" s="195"/>
    </row>
    <row r="461" spans="1:154" x14ac:dyDescent="0.2">
      <c r="M461" s="31"/>
      <c r="N461" s="31"/>
      <c r="O461" s="31"/>
      <c r="P461" s="30"/>
      <c r="R461" s="32"/>
      <c r="S461" s="32"/>
      <c r="T461" s="32"/>
      <c r="U461" s="32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0"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67:F67"/>
    <mergeCell ref="A82:F82"/>
    <mergeCell ref="A110:F110"/>
    <mergeCell ref="A177:F177"/>
    <mergeCell ref="A262:F262"/>
    <mergeCell ref="A383:F383"/>
    <mergeCell ref="A453:F453"/>
    <mergeCell ref="L6:O6"/>
  </mergeCells>
  <printOptions horizontalCentered="1"/>
  <pageMargins left="0" right="0" top="0" bottom="0" header="0" footer="0"/>
  <pageSetup paperSize="9" scale="52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SATU MARE</vt:lpstr>
      <vt:lpstr>Sheet1</vt:lpstr>
      <vt:lpstr>Sheet2</vt:lpstr>
      <vt:lpstr>'SATU MARE'!Print_Area</vt:lpstr>
      <vt:lpstr>'SATU MARE'!Print_Titles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2025-06-18T08:00:04Z</cp:lastPrinted>
  <dcterms:created xsi:type="dcterms:W3CDTF">2023-03-01T12:03:54Z</dcterms:created>
  <dcterms:modified xsi:type="dcterms:W3CDTF">2025-06-18T08:00:27Z</dcterms:modified>
</cp:coreProperties>
</file>