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AJOFM SITE\CONT EXECUTIE\2025\"/>
    </mc:Choice>
  </mc:AlternateContent>
  <xr:revisionPtr revIDLastSave="0" documentId="13_ncr:1_{6FEAAFDE-8419-46C8-BD11-C052CE5AE979}" xr6:coauthVersionLast="47" xr6:coauthVersionMax="47" xr10:uidLastSave="{00000000-0000-0000-0000-000000000000}"/>
  <bookViews>
    <workbookView xWindow="13800" yWindow="210" windowWidth="14010" windowHeight="1527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1" i="4" l="1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9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M355" i="4" l="1"/>
  <c r="N416" i="4"/>
  <c r="I416" i="4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H173" i="4" s="1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55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400" i="4" l="1"/>
  <c r="H171" i="4" s="1"/>
  <c r="H96" i="4"/>
  <c r="O415" i="4"/>
  <c r="O414" i="4" s="1"/>
  <c r="O384" i="4" s="1"/>
  <c r="O383" i="4" s="1"/>
  <c r="O381" i="4" s="1"/>
  <c r="Q381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O19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H172" i="4" l="1"/>
  <c r="J172" i="4" s="1"/>
  <c r="H449" i="4"/>
  <c r="J414" i="4"/>
  <c r="O13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K172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J384" i="4" l="1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P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P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<sst xmlns="http://schemas.openxmlformats.org/spreadsheetml/2006/main" count="780" uniqueCount="433">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</sst>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50"/>
  <sheetViews>
    <sheetView tabSelected="1" zoomScale="60" zoomScaleNormal="60" workbookViewId="0">
      <selection activeCell="N341" sqref="N341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197"/>
      <c r="E4" s="197"/>
      <c r="F4" s="197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197" t="s">
        <v>432</v>
      </c>
      <c r="H5" s="197"/>
      <c r="I5" s="197"/>
      <c r="J5" s="197"/>
      <c r="K5" s="197"/>
      <c r="L5" s="197"/>
      <c r="M5" s="198"/>
      <c r="N5" s="197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199" t="s">
        <v>0</v>
      </c>
      <c r="B6" s="201" t="s">
        <v>1</v>
      </c>
      <c r="C6" s="201" t="s">
        <v>2</v>
      </c>
      <c r="D6" s="201" t="s">
        <v>3</v>
      </c>
      <c r="E6" s="201" t="s">
        <v>4</v>
      </c>
      <c r="F6" s="201" t="s">
        <v>5</v>
      </c>
      <c r="G6" s="203" t="s">
        <v>6</v>
      </c>
      <c r="H6" s="205" t="s">
        <v>7</v>
      </c>
      <c r="I6" s="206"/>
      <c r="J6" s="206"/>
      <c r="K6" s="207"/>
      <c r="L6" s="220" t="s">
        <v>8</v>
      </c>
      <c r="M6" s="221"/>
      <c r="N6" s="221"/>
      <c r="O6" s="222"/>
      <c r="P6" s="208" t="s">
        <v>9</v>
      </c>
      <c r="Q6" s="210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00"/>
      <c r="B7" s="202"/>
      <c r="C7" s="202"/>
      <c r="D7" s="202"/>
      <c r="E7" s="202"/>
      <c r="F7" s="202"/>
      <c r="G7" s="204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9"/>
      <c r="Q7" s="2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12225000</v>
      </c>
      <c r="J9" s="63">
        <f>H9-I9</f>
        <v>11298000</v>
      </c>
      <c r="K9" s="64" t="s">
        <v>24</v>
      </c>
      <c r="L9" s="65">
        <f>+L10+L54</f>
        <v>12225000</v>
      </c>
      <c r="M9" s="63">
        <f>+M10+M54</f>
        <v>6935601</v>
      </c>
      <c r="N9" s="63">
        <f>+N10+N54</f>
        <v>1808104.85</v>
      </c>
      <c r="O9" s="66">
        <f>+O10+O54</f>
        <v>8743705.8499999996</v>
      </c>
      <c r="P9" s="67">
        <f>+P10+P34</f>
        <v>3481294.1500000004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12225000</v>
      </c>
      <c r="J10" s="73">
        <f>H10-I10</f>
        <v>11298000</v>
      </c>
      <c r="K10" s="74">
        <f>I10/H10*100</f>
        <v>51.970411937252905</v>
      </c>
      <c r="L10" s="72">
        <f>L12+L13+L25+L11+L41+L52+L36+L58</f>
        <v>12225000</v>
      </c>
      <c r="M10" s="72">
        <f>M12+M13+M25+M11+M41+M52+M36+M58</f>
        <v>6935601</v>
      </c>
      <c r="N10" s="72">
        <f>N12+N13+N25+N11+N41+N52+N36+N58</f>
        <v>1808104.85</v>
      </c>
      <c r="O10" s="72">
        <f>O12+O13+O25+O11+O41+O52+O36+O58</f>
        <v>8743705.8499999996</v>
      </c>
      <c r="P10" s="75">
        <f>L10-O10</f>
        <v>3481294.1500000004</v>
      </c>
      <c r="Q10" s="74">
        <f>ROUND(O10/L10*100,2)</f>
        <v>71.52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12214000</v>
      </c>
      <c r="J13" s="80">
        <f t="shared" si="0"/>
        <v>11286000</v>
      </c>
      <c r="K13" s="81">
        <f t="shared" si="1"/>
        <v>51.974468085106388</v>
      </c>
      <c r="L13" s="79">
        <f>+L14+L19</f>
        <v>12214000</v>
      </c>
      <c r="M13" s="79">
        <f>+M14+M19</f>
        <v>6925904</v>
      </c>
      <c r="N13" s="79">
        <f>+N14+N19</f>
        <v>1808046.36</v>
      </c>
      <c r="O13" s="82">
        <f>+O14+O19</f>
        <v>8733950.3599999994</v>
      </c>
      <c r="P13" s="83">
        <f t="shared" si="2"/>
        <v>3480049.6400000006</v>
      </c>
      <c r="Q13" s="81">
        <f t="shared" si="3"/>
        <v>71.510000000000005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12214000</v>
      </c>
      <c r="J14" s="80">
        <f t="shared" si="0"/>
        <v>11286000</v>
      </c>
      <c r="K14" s="81">
        <f t="shared" si="1"/>
        <v>51.974468085106388</v>
      </c>
      <c r="L14" s="79">
        <f>+L15+L16+L17+L18</f>
        <v>12214000</v>
      </c>
      <c r="M14" s="79">
        <f>+M15+M16+M17+M18</f>
        <v>6917393</v>
      </c>
      <c r="N14" s="79">
        <f>+N15+N16+N17+N18</f>
        <v>1806175.36</v>
      </c>
      <c r="O14" s="82">
        <f>+O15+O16+O17+O18</f>
        <v>8723568.3599999994</v>
      </c>
      <c r="P14" s="83">
        <f t="shared" si="2"/>
        <v>3490431.6400000006</v>
      </c>
      <c r="Q14" s="81">
        <f t="shared" si="3"/>
        <v>71.42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8782</v>
      </c>
      <c r="N15" s="79">
        <v>2133</v>
      </c>
      <c r="O15" s="82">
        <f>+M15+N15</f>
        <v>10915</v>
      </c>
      <c r="P15" s="83">
        <f t="shared" si="2"/>
        <v>-10915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716</v>
      </c>
      <c r="N16" s="79">
        <v>226</v>
      </c>
      <c r="O16" s="85">
        <f>+M16+N16</f>
        <v>942</v>
      </c>
      <c r="P16" s="83">
        <f t="shared" si="2"/>
        <v>-942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10714000</v>
      </c>
      <c r="J17" s="80">
        <f t="shared" si="0"/>
        <v>11286000</v>
      </c>
      <c r="K17" s="81">
        <f t="shared" si="1"/>
        <v>48.699999999999996</v>
      </c>
      <c r="L17" s="79">
        <v>10714000</v>
      </c>
      <c r="M17" s="79">
        <v>5288436</v>
      </c>
      <c r="N17" s="79">
        <v>1704080.34</v>
      </c>
      <c r="O17" s="85">
        <f>+M17+N17</f>
        <v>6992516.3399999999</v>
      </c>
      <c r="P17" s="83">
        <f t="shared" si="2"/>
        <v>3721483.66</v>
      </c>
      <c r="Q17" s="81">
        <f t="shared" si="3"/>
        <v>65.27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1619459</v>
      </c>
      <c r="N18" s="79">
        <v>99736.02</v>
      </c>
      <c r="O18" s="85">
        <f>+M18+N18</f>
        <v>1719195.02</v>
      </c>
      <c r="P18" s="83">
        <f t="shared" si="2"/>
        <v>-219195.02000000002</v>
      </c>
      <c r="Q18" s="81">
        <f t="shared" si="3"/>
        <v>114.61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8511</v>
      </c>
      <c r="N19" s="79">
        <f>N20+N23+N24</f>
        <v>1871</v>
      </c>
      <c r="O19" s="79">
        <f>O20+O23+O24</f>
        <v>10382</v>
      </c>
      <c r="P19" s="83">
        <f t="shared" si="2"/>
        <v>-10382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8511</v>
      </c>
      <c r="N20" s="79">
        <f>+N21+N22</f>
        <v>1871</v>
      </c>
      <c r="O20" s="79">
        <f>+O21+O22</f>
        <v>10382</v>
      </c>
      <c r="P20" s="83">
        <f t="shared" si="2"/>
        <v>-10382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8511</v>
      </c>
      <c r="N21" s="79">
        <v>1871</v>
      </c>
      <c r="O21" s="85">
        <f>+M21+N21</f>
        <v>10382</v>
      </c>
      <c r="P21" s="83">
        <f t="shared" si="2"/>
        <v>-10382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11000</v>
      </c>
      <c r="J25" s="80">
        <f t="shared" si="0"/>
        <v>12000</v>
      </c>
      <c r="K25" s="81">
        <f t="shared" si="1"/>
        <v>47.826086956521742</v>
      </c>
      <c r="L25" s="79">
        <f>+L26+L30</f>
        <v>11000</v>
      </c>
      <c r="M25" s="79">
        <f>+M26+M30</f>
        <v>9697</v>
      </c>
      <c r="N25" s="79">
        <f>+N26+N30</f>
        <v>58.49</v>
      </c>
      <c r="O25" s="82">
        <f>+O26+O30</f>
        <v>9755.49</v>
      </c>
      <c r="P25" s="83">
        <f t="shared" si="2"/>
        <v>1244.5100000000002</v>
      </c>
      <c r="Q25" s="81">
        <f t="shared" si="3"/>
        <v>88.69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11000</v>
      </c>
      <c r="J30" s="80">
        <f t="shared" si="0"/>
        <v>12000</v>
      </c>
      <c r="K30" s="81">
        <f t="shared" si="1"/>
        <v>47.826086956521742</v>
      </c>
      <c r="L30" s="79">
        <f>+L31</f>
        <v>11000</v>
      </c>
      <c r="M30" s="79">
        <f>+M31</f>
        <v>9697</v>
      </c>
      <c r="N30" s="79">
        <f>+N31</f>
        <v>58.49</v>
      </c>
      <c r="O30" s="82">
        <f>+O31</f>
        <v>9755.49</v>
      </c>
      <c r="P30" s="83">
        <f t="shared" si="2"/>
        <v>1244.5100000000002</v>
      </c>
      <c r="Q30" s="81">
        <f t="shared" si="3"/>
        <v>88.69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11000</v>
      </c>
      <c r="J31" s="80">
        <f t="shared" si="0"/>
        <v>12000</v>
      </c>
      <c r="K31" s="81">
        <f t="shared" si="1"/>
        <v>47.826086956521742</v>
      </c>
      <c r="L31" s="79">
        <f>+L33+L32</f>
        <v>11000</v>
      </c>
      <c r="M31" s="79">
        <f>+M33+M32</f>
        <v>9697</v>
      </c>
      <c r="N31" s="79">
        <f>+N33+N32</f>
        <v>58.49</v>
      </c>
      <c r="O31" s="79">
        <f>+O33+O32</f>
        <v>9755.49</v>
      </c>
      <c r="P31" s="83">
        <f t="shared" si="2"/>
        <v>1244.5100000000002</v>
      </c>
      <c r="Q31" s="81">
        <f t="shared" si="3"/>
        <v>88.69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11000</v>
      </c>
      <c r="J33" s="80">
        <f t="shared" si="0"/>
        <v>12000</v>
      </c>
      <c r="K33" s="81">
        <f t="shared" si="1"/>
        <v>47.826086956521742</v>
      </c>
      <c r="L33" s="79">
        <v>11000</v>
      </c>
      <c r="M33" s="79">
        <v>9697</v>
      </c>
      <c r="N33" s="79">
        <v>58.49</v>
      </c>
      <c r="O33" s="85">
        <f>+M33+N33</f>
        <v>9755.49</v>
      </c>
      <c r="P33" s="83">
        <f t="shared" si="2"/>
        <v>1244.5100000000002</v>
      </c>
      <c r="Q33" s="81">
        <f t="shared" si="3"/>
        <v>88.69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10725000</v>
      </c>
      <c r="J60" s="80">
        <f t="shared" si="0"/>
        <v>11298000</v>
      </c>
      <c r="K60" s="81">
        <f t="shared" si="1"/>
        <v>48.699087317804114</v>
      </c>
      <c r="L60" s="79">
        <f>L15+L17+L20+L24+L28+L33+L32+L39+L41+L52+L54+L58</f>
        <v>10725000</v>
      </c>
      <c r="M60" s="79">
        <f>M15+M17+M20+M24+M28+M33+M32+M39+M41+M52+M54+M58</f>
        <v>5315426</v>
      </c>
      <c r="N60" s="79">
        <f>N15+N17+N20+N24+N28+N33+N32+N39+N41+N52+N54+N58</f>
        <v>1708142.83</v>
      </c>
      <c r="O60" s="79">
        <f>O15+O17+O20+O24+O28+O33+O32+O39+O41+O52+O54+O58</f>
        <v>7023568.8300000001</v>
      </c>
      <c r="P60" s="83">
        <f t="shared" si="2"/>
        <v>3701431.17</v>
      </c>
      <c r="Q60" s="81">
        <f t="shared" si="3"/>
        <v>65.489999999999995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1620175</v>
      </c>
      <c r="N61" s="79">
        <f>+N16+N18+N29+N40</f>
        <v>99962.02</v>
      </c>
      <c r="O61" s="79">
        <f>+O16+O18+O29+O40</f>
        <v>1720137.02</v>
      </c>
      <c r="P61" s="83">
        <f t="shared" si="2"/>
        <v>-220137.02000000002</v>
      </c>
      <c r="Q61" s="81">
        <f t="shared" si="3"/>
        <v>114.68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12" t="s">
        <v>60</v>
      </c>
      <c r="B67" s="213"/>
      <c r="C67" s="213"/>
      <c r="D67" s="213"/>
      <c r="E67" s="213"/>
      <c r="F67" s="213"/>
      <c r="G67" s="150" t="s">
        <v>61</v>
      </c>
      <c r="H67" s="138">
        <f>+H68+H79+H81</f>
        <v>43391000</v>
      </c>
      <c r="I67" s="138">
        <f>+I68+I79+I81</f>
        <v>21934400</v>
      </c>
      <c r="J67" s="138">
        <f t="shared" ref="J67" si="14">+J68+J79+J81</f>
        <v>21456600</v>
      </c>
      <c r="K67" s="95">
        <f t="shared" ref="K67:K108" si="15">ROUND(I67/H67*100,2)</f>
        <v>50.55</v>
      </c>
      <c r="L67" s="138">
        <f>+L68+L79+L81</f>
        <v>21934400</v>
      </c>
      <c r="M67" s="138">
        <f>+M68+M79+M81</f>
        <v>11228371.300000001</v>
      </c>
      <c r="N67" s="138">
        <f>+N68+N79+N81</f>
        <v>4961262.63</v>
      </c>
      <c r="O67" s="138">
        <f>+O68+O79+O81</f>
        <v>16189633.93</v>
      </c>
      <c r="P67" s="138">
        <f>L67-O67</f>
        <v>5744766.0700000003</v>
      </c>
      <c r="Q67" s="95">
        <f>ROUND(O67/L67*100,2)</f>
        <v>73.81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43391000</v>
      </c>
      <c r="I68" s="96">
        <f>+I69+I70+I71+I72+I73+I74+I75+I76+I77+I78</f>
        <v>21934400</v>
      </c>
      <c r="J68" s="96">
        <f t="shared" ref="J68" si="16">+J69+J70+J71+J72+J73+J74+J75+J76+J77+J78</f>
        <v>21456600</v>
      </c>
      <c r="K68" s="97">
        <f t="shared" si="15"/>
        <v>50.55</v>
      </c>
      <c r="L68" s="96">
        <f>+L69+L70+L71+L72+L73+L74+L75+L76+L77+L78</f>
        <v>21934400</v>
      </c>
      <c r="M68" s="96">
        <f>+M69+M70+M71+M72+M73+M74+M75+M76+M77+M78</f>
        <v>11693324.300000001</v>
      </c>
      <c r="N68" s="96">
        <f>+N69+N70+N71+N72+N73+N74+N75+N76+N77+N78</f>
        <v>4962274.63</v>
      </c>
      <c r="O68" s="96">
        <f t="shared" ref="O68" si="17">+O69+O70+O71+O72+O73+O74+O75+O76+O77+O78</f>
        <v>16655598.93</v>
      </c>
      <c r="P68" s="96">
        <f t="shared" ref="P68:P125" si="18">L68-O68</f>
        <v>5278801.07</v>
      </c>
      <c r="Q68" s="97">
        <f t="shared" ref="Q68:Q77" si="19">ROUND(O68/L68*100,2)</f>
        <v>75.930000000000007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2415500</v>
      </c>
      <c r="J69" s="96">
        <f t="shared" si="20"/>
        <v>1876500</v>
      </c>
      <c r="K69" s="97">
        <f t="shared" si="15"/>
        <v>56.28</v>
      </c>
      <c r="L69" s="96">
        <f t="shared" ref="L69:N69" si="22">+L84</f>
        <v>2415500</v>
      </c>
      <c r="M69" s="96">
        <f t="shared" si="22"/>
        <v>1211504</v>
      </c>
      <c r="N69" s="96">
        <f t="shared" si="22"/>
        <v>403451</v>
      </c>
      <c r="O69" s="96">
        <f t="shared" ref="O69:O73" si="23">+O84</f>
        <v>1614955</v>
      </c>
      <c r="P69" s="96">
        <f t="shared" si="18"/>
        <v>800545</v>
      </c>
      <c r="Q69" s="97">
        <f t="shared" si="19"/>
        <v>66.86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341000</v>
      </c>
      <c r="I70" s="96">
        <f t="shared" ref="I70" si="24">+I85</f>
        <v>238000</v>
      </c>
      <c r="J70" s="96">
        <f t="shared" si="20"/>
        <v>103000</v>
      </c>
      <c r="K70" s="97">
        <f t="shared" si="15"/>
        <v>69.790000000000006</v>
      </c>
      <c r="L70" s="96">
        <f t="shared" ref="L70:N70" si="25">+L85</f>
        <v>238000</v>
      </c>
      <c r="M70" s="96">
        <f t="shared" si="25"/>
        <v>115905</v>
      </c>
      <c r="N70" s="96">
        <f t="shared" si="25"/>
        <v>24961.13</v>
      </c>
      <c r="O70" s="96">
        <f t="shared" si="23"/>
        <v>140866.13</v>
      </c>
      <c r="P70" s="96">
        <f t="shared" si="18"/>
        <v>97133.87</v>
      </c>
      <c r="Q70" s="97">
        <f t="shared" si="19"/>
        <v>59.19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1136000</v>
      </c>
      <c r="J73" s="96">
        <f t="shared" si="28"/>
        <v>1264000</v>
      </c>
      <c r="K73" s="97">
        <f t="shared" si="15"/>
        <v>47.33</v>
      </c>
      <c r="L73" s="96">
        <f t="shared" ref="L73:N73" si="35">+L88</f>
        <v>1136000</v>
      </c>
      <c r="M73" s="96">
        <f t="shared" si="35"/>
        <v>627202</v>
      </c>
      <c r="N73" s="96">
        <f t="shared" si="35"/>
        <v>212000</v>
      </c>
      <c r="O73" s="96">
        <f t="shared" si="23"/>
        <v>839202</v>
      </c>
      <c r="P73" s="96">
        <f t="shared" si="18"/>
        <v>296798</v>
      </c>
      <c r="Q73" s="97">
        <f t="shared" si="19"/>
        <v>73.87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2348000</v>
      </c>
      <c r="I75" s="96">
        <f t="shared" ref="I75" si="42">+I96</f>
        <v>440000</v>
      </c>
      <c r="J75" s="96">
        <f t="shared" si="38"/>
        <v>1908000</v>
      </c>
      <c r="K75" s="97">
        <f t="shared" si="15"/>
        <v>18.739999999999998</v>
      </c>
      <c r="L75" s="96">
        <f t="shared" ref="L75:N75" si="43">+L96</f>
        <v>440000</v>
      </c>
      <c r="M75" s="96">
        <f t="shared" si="43"/>
        <v>0</v>
      </c>
      <c r="N75" s="96">
        <f t="shared" si="43"/>
        <v>0</v>
      </c>
      <c r="O75" s="96">
        <f t="shared" si="40"/>
        <v>0</v>
      </c>
      <c r="P75" s="96">
        <f t="shared" si="18"/>
        <v>440000</v>
      </c>
      <c r="Q75" s="97">
        <f t="shared" si="19"/>
        <v>0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33769000</v>
      </c>
      <c r="I76" s="96">
        <f t="shared" ref="I76" si="45">+I97</f>
        <v>17463900</v>
      </c>
      <c r="J76" s="96">
        <f t="shared" si="38"/>
        <v>16305100</v>
      </c>
      <c r="K76" s="97">
        <f t="shared" si="15"/>
        <v>51.72</v>
      </c>
      <c r="L76" s="96">
        <f t="shared" ref="L76:N76" si="46">+L97</f>
        <v>17463900</v>
      </c>
      <c r="M76" s="96">
        <f t="shared" si="46"/>
        <v>9689574.3000000007</v>
      </c>
      <c r="N76" s="96">
        <f t="shared" si="46"/>
        <v>4130691.5</v>
      </c>
      <c r="O76" s="96">
        <f t="shared" si="40"/>
        <v>13820265.800000001</v>
      </c>
      <c r="P76" s="96">
        <f t="shared" si="18"/>
        <v>3643634.1999999993</v>
      </c>
      <c r="Q76" s="97">
        <f t="shared" si="19"/>
        <v>79.14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241000</v>
      </c>
      <c r="I77" s="96">
        <f t="shared" ref="I77" si="48">+I102</f>
        <v>241000</v>
      </c>
      <c r="J77" s="96">
        <f>+J102</f>
        <v>0</v>
      </c>
      <c r="K77" s="97">
        <f t="shared" si="15"/>
        <v>100</v>
      </c>
      <c r="L77" s="96">
        <f t="shared" ref="L77:N77" si="49">+L102</f>
        <v>241000</v>
      </c>
      <c r="M77" s="96">
        <f t="shared" si="49"/>
        <v>49139</v>
      </c>
      <c r="N77" s="96">
        <f t="shared" si="49"/>
        <v>191171</v>
      </c>
      <c r="O77" s="96">
        <f>+O102</f>
        <v>240310</v>
      </c>
      <c r="P77" s="96">
        <f t="shared" si="18"/>
        <v>690</v>
      </c>
      <c r="Q77" s="97">
        <f t="shared" si="19"/>
        <v>99.71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-464953</v>
      </c>
      <c r="N81" s="96">
        <f>+N109</f>
        <v>-1012</v>
      </c>
      <c r="O81" s="96">
        <f>+O109</f>
        <v>-465965</v>
      </c>
      <c r="P81" s="96">
        <f t="shared" si="18"/>
        <v>465965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14">
        <v>5004</v>
      </c>
      <c r="B82" s="215"/>
      <c r="C82" s="215"/>
      <c r="D82" s="215"/>
      <c r="E82" s="215"/>
      <c r="F82" s="215"/>
      <c r="G82" s="154" t="s">
        <v>87</v>
      </c>
      <c r="H82" s="98">
        <f>+H83+H104+H105+H109</f>
        <v>43391000</v>
      </c>
      <c r="I82" s="98">
        <f>+I83+I104+I105+I109</f>
        <v>21934400</v>
      </c>
      <c r="J82" s="98">
        <f>+J83+J104+J106+J109</f>
        <v>21456600</v>
      </c>
      <c r="K82" s="97">
        <f t="shared" si="15"/>
        <v>50.55</v>
      </c>
      <c r="L82" s="98">
        <f>+L83+L104+L105+L109</f>
        <v>21934400</v>
      </c>
      <c r="M82" s="98">
        <f>+M83+M104+M105+M109</f>
        <v>11228371.300000001</v>
      </c>
      <c r="N82" s="98">
        <f>+N83+N104+N105+N109</f>
        <v>4961262.63</v>
      </c>
      <c r="O82" s="98">
        <f>+O83+O104+O106+O109</f>
        <v>16189633.93</v>
      </c>
      <c r="P82" s="98">
        <f t="shared" si="18"/>
        <v>5744766.0700000003</v>
      </c>
      <c r="Q82" s="95">
        <f t="shared" si="50"/>
        <v>73.81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43391000</v>
      </c>
      <c r="I83" s="96">
        <f>I84+I85+I86+I87+I88+I95+I96+I97+I102+I103</f>
        <v>21934400</v>
      </c>
      <c r="J83" s="96">
        <f t="shared" ref="J83" si="51">J84+J85+J86+J87+J88+J95+J96+J97+J102+J103</f>
        <v>21456600</v>
      </c>
      <c r="K83" s="97">
        <f t="shared" si="15"/>
        <v>50.55</v>
      </c>
      <c r="L83" s="96">
        <f>L84+L85+L86+L87+L88+L95+L96+L97+L102+L103</f>
        <v>21934400</v>
      </c>
      <c r="M83" s="96">
        <f>M84+M85+M86+M87+M88+M95+M96+M97+M102+M103</f>
        <v>11693324.300000001</v>
      </c>
      <c r="N83" s="96">
        <f>N84+N85+N86+N87+N88+N95+N96+N97+N102+N103</f>
        <v>4962274.63</v>
      </c>
      <c r="O83" s="96">
        <f t="shared" ref="O83" si="52">O84+O85+O86+O87+O88+O95+O96+O97+O102+O103</f>
        <v>16655598.93</v>
      </c>
      <c r="P83" s="96">
        <f t="shared" si="18"/>
        <v>5278801.07</v>
      </c>
      <c r="Q83" s="97">
        <f t="shared" si="50"/>
        <v>75.930000000000007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2415500</v>
      </c>
      <c r="J84" s="96">
        <f>J112+J179+J264</f>
        <v>1876500</v>
      </c>
      <c r="K84" s="97">
        <f t="shared" si="15"/>
        <v>56.28</v>
      </c>
      <c r="L84" s="96">
        <f>L112+L179+L264</f>
        <v>2415500</v>
      </c>
      <c r="M84" s="96">
        <f>M112+M179+M264</f>
        <v>1211504</v>
      </c>
      <c r="N84" s="96">
        <f>N112+N179+N264</f>
        <v>403451</v>
      </c>
      <c r="O84" s="96">
        <f>O112+O179+O264</f>
        <v>1614955</v>
      </c>
      <c r="P84" s="96">
        <f t="shared" si="18"/>
        <v>800545</v>
      </c>
      <c r="Q84" s="97">
        <f t="shared" si="50"/>
        <v>66.86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341000</v>
      </c>
      <c r="I85" s="96">
        <f>I139+I206+I296+I385</f>
        <v>238000</v>
      </c>
      <c r="J85" s="96">
        <f>J139+J206+J296+J385</f>
        <v>103000</v>
      </c>
      <c r="K85" s="97">
        <f t="shared" si="15"/>
        <v>69.790000000000006</v>
      </c>
      <c r="L85" s="96">
        <f>L139+L206+L296+L385</f>
        <v>238000</v>
      </c>
      <c r="M85" s="96">
        <f>M139+M206+M296+M385</f>
        <v>115905</v>
      </c>
      <c r="N85" s="96">
        <f>N139+N206+N296+N385</f>
        <v>24961.13</v>
      </c>
      <c r="O85" s="96">
        <f>O139+O206+O296+O385</f>
        <v>140866.13</v>
      </c>
      <c r="P85" s="96">
        <f t="shared" si="18"/>
        <v>97133.87</v>
      </c>
      <c r="Q85" s="97">
        <f t="shared" si="50"/>
        <v>59.19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1136000</v>
      </c>
      <c r="J88" s="96">
        <f>J237+J332+J391</f>
        <v>1264000</v>
      </c>
      <c r="K88" s="97">
        <f t="shared" si="15"/>
        <v>47.33</v>
      </c>
      <c r="L88" s="96">
        <f>L237+L332+L391</f>
        <v>1136000</v>
      </c>
      <c r="M88" s="96">
        <f>M237+M332+M391</f>
        <v>627202</v>
      </c>
      <c r="N88" s="96">
        <f>N237+N332+N391</f>
        <v>212000</v>
      </c>
      <c r="O88" s="96">
        <f>O237+O332+O391</f>
        <v>839202</v>
      </c>
      <c r="P88" s="96">
        <f t="shared" si="18"/>
        <v>296798</v>
      </c>
      <c r="Q88" s="97">
        <f t="shared" si="50"/>
        <v>73.87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1136000</v>
      </c>
      <c r="J89" s="96">
        <f>J90+J91+J92+J93+J94</f>
        <v>1264000</v>
      </c>
      <c r="K89" s="97">
        <f t="shared" si="15"/>
        <v>47.33</v>
      </c>
      <c r="L89" s="96">
        <f>L90+L91+L92+L93+L94</f>
        <v>1136000</v>
      </c>
      <c r="M89" s="96">
        <f>M90+M91+M92+M93+M94</f>
        <v>627202</v>
      </c>
      <c r="N89" s="96">
        <f>N90+N91+N92+N93+N94</f>
        <v>212000</v>
      </c>
      <c r="O89" s="96">
        <f>O90+O91+O92+O93+O94</f>
        <v>839202</v>
      </c>
      <c r="P89" s="96">
        <f t="shared" si="18"/>
        <v>296798</v>
      </c>
      <c r="Q89" s="97">
        <f t="shared" si="50"/>
        <v>73.87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1136000</v>
      </c>
      <c r="J91" s="96">
        <f>J334</f>
        <v>1264000</v>
      </c>
      <c r="K91" s="97">
        <f t="shared" si="15"/>
        <v>47.33</v>
      </c>
      <c r="L91" s="96">
        <f>L334</f>
        <v>1136000</v>
      </c>
      <c r="M91" s="96">
        <f>M334</f>
        <v>627202</v>
      </c>
      <c r="N91" s="96">
        <f>N334</f>
        <v>212000</v>
      </c>
      <c r="O91" s="96">
        <f>O334</f>
        <v>839202</v>
      </c>
      <c r="P91" s="96">
        <f t="shared" si="18"/>
        <v>296798</v>
      </c>
      <c r="Q91" s="97">
        <f t="shared" si="50"/>
        <v>73.87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2348000</v>
      </c>
      <c r="I96" s="96">
        <f>I240+I400</f>
        <v>440000</v>
      </c>
      <c r="J96" s="96">
        <f>+J400</f>
        <v>1908000</v>
      </c>
      <c r="K96" s="97">
        <f t="shared" si="15"/>
        <v>18.739999999999998</v>
      </c>
      <c r="L96" s="96">
        <f>L240+L400</f>
        <v>440000</v>
      </c>
      <c r="M96" s="96">
        <f>M240+M400</f>
        <v>0</v>
      </c>
      <c r="N96" s="96">
        <f>N240+N400</f>
        <v>0</v>
      </c>
      <c r="O96" s="96">
        <f>O240+O400</f>
        <v>0</v>
      </c>
      <c r="P96" s="96">
        <f t="shared" si="18"/>
        <v>440000</v>
      </c>
      <c r="Q96" s="97">
        <f t="shared" si="50"/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33769000</v>
      </c>
      <c r="I97" s="96">
        <f>I244+I337+I414</f>
        <v>17463900</v>
      </c>
      <c r="J97" s="96">
        <f>J244+J337+J414</f>
        <v>16305100</v>
      </c>
      <c r="K97" s="97">
        <f t="shared" si="15"/>
        <v>51.72</v>
      </c>
      <c r="L97" s="96">
        <f>L244+L337+L414</f>
        <v>17463900</v>
      </c>
      <c r="M97" s="96">
        <f>M244+M337+M414</f>
        <v>9689574.3000000007</v>
      </c>
      <c r="N97" s="96">
        <f>N244+N337+N414</f>
        <v>4130691.5</v>
      </c>
      <c r="O97" s="96">
        <f>O244+O337+O414</f>
        <v>13820265.800000001</v>
      </c>
      <c r="P97" s="96">
        <f t="shared" si="18"/>
        <v>3643634.1999999993</v>
      </c>
      <c r="Q97" s="97">
        <f t="shared" si="50"/>
        <v>79.14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5356000</v>
      </c>
      <c r="J98" s="96">
        <f>J245+J338</f>
        <v>3644000</v>
      </c>
      <c r="K98" s="97">
        <f t="shared" si="15"/>
        <v>59.51</v>
      </c>
      <c r="L98" s="96">
        <f>L245+L338</f>
        <v>5356000</v>
      </c>
      <c r="M98" s="96">
        <f>M245+M338</f>
        <v>2679246.7999999998</v>
      </c>
      <c r="N98" s="96">
        <f>N245+N338</f>
        <v>905960</v>
      </c>
      <c r="O98" s="96">
        <f>O245+O338</f>
        <v>3585206.8</v>
      </c>
      <c r="P98" s="96">
        <f t="shared" si="18"/>
        <v>1770793.2000000002</v>
      </c>
      <c r="Q98" s="97">
        <f t="shared" si="50"/>
        <v>66.94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24769000</v>
      </c>
      <c r="I99" s="96">
        <f>I100+I101</f>
        <v>12107900</v>
      </c>
      <c r="J99" s="96">
        <f>J100+J101</f>
        <v>12661100</v>
      </c>
      <c r="K99" s="97">
        <f t="shared" si="15"/>
        <v>48.88</v>
      </c>
      <c r="L99" s="96">
        <f>L100+L101</f>
        <v>12107900</v>
      </c>
      <c r="M99" s="96">
        <f>M100+M101</f>
        <v>7010327.5</v>
      </c>
      <c r="N99" s="96">
        <f>N100+N101</f>
        <v>3224731.5</v>
      </c>
      <c r="O99" s="96">
        <f>O100+O101</f>
        <v>10235059</v>
      </c>
      <c r="P99" s="96">
        <f t="shared" si="18"/>
        <v>1872841</v>
      </c>
      <c r="Q99" s="97">
        <f t="shared" si="50"/>
        <v>84.53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24726000</v>
      </c>
      <c r="I100" s="96">
        <f>I247+I356+I416</f>
        <v>12099900</v>
      </c>
      <c r="J100" s="96">
        <f>J247+J355+J416</f>
        <v>12626100</v>
      </c>
      <c r="K100" s="97">
        <f t="shared" si="15"/>
        <v>48.94</v>
      </c>
      <c r="L100" s="96">
        <f>L247+L356+L416</f>
        <v>12099900</v>
      </c>
      <c r="M100" s="96">
        <f>M247+M356+M416</f>
        <v>7008629.5</v>
      </c>
      <c r="N100" s="96">
        <f>N247+N356+N416</f>
        <v>3224350.5</v>
      </c>
      <c r="O100" s="96">
        <f>O247+O356+O416</f>
        <v>10232980</v>
      </c>
      <c r="P100" s="96">
        <f t="shared" si="18"/>
        <v>1866920</v>
      </c>
      <c r="Q100" s="97">
        <f t="shared" si="50"/>
        <v>84.57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8000</v>
      </c>
      <c r="J101" s="96">
        <f>J248</f>
        <v>35000</v>
      </c>
      <c r="K101" s="97">
        <f t="shared" si="15"/>
        <v>18.600000000000001</v>
      </c>
      <c r="L101" s="96">
        <f>L248</f>
        <v>8000</v>
      </c>
      <c r="M101" s="96">
        <f>M248</f>
        <v>1698</v>
      </c>
      <c r="N101" s="96">
        <f>N248+N441</f>
        <v>381</v>
      </c>
      <c r="O101" s="96">
        <f>O248+O441</f>
        <v>2079</v>
      </c>
      <c r="P101" s="96">
        <f t="shared" si="18"/>
        <v>5921</v>
      </c>
      <c r="Q101" s="97">
        <f t="shared" si="50"/>
        <v>25.99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241000</v>
      </c>
      <c r="I102" s="96">
        <f>I157+I358</f>
        <v>241000</v>
      </c>
      <c r="J102" s="96">
        <f>J157+J358</f>
        <v>0</v>
      </c>
      <c r="K102" s="97">
        <f t="shared" si="15"/>
        <v>100</v>
      </c>
      <c r="L102" s="96">
        <f>L157+L358</f>
        <v>241000</v>
      </c>
      <c r="M102" s="96">
        <f>M157+M358</f>
        <v>49139</v>
      </c>
      <c r="N102" s="96">
        <f>N157+N358</f>
        <v>191171</v>
      </c>
      <c r="O102" s="96">
        <f>O157+O358</f>
        <v>240310</v>
      </c>
      <c r="P102" s="96">
        <f t="shared" si="18"/>
        <v>690</v>
      </c>
      <c r="Q102" s="97">
        <f t="shared" si="50"/>
        <v>99.71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-464953</v>
      </c>
      <c r="N109" s="99">
        <f>+N257+N373+N445+N159</f>
        <v>-1012</v>
      </c>
      <c r="O109" s="99">
        <f>+O257+O373+O445+O159</f>
        <v>-465965</v>
      </c>
      <c r="P109" s="99">
        <f t="shared" si="18"/>
        <v>465965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6" t="s">
        <v>110</v>
      </c>
      <c r="B110" s="217"/>
      <c r="C110" s="217"/>
      <c r="D110" s="217"/>
      <c r="E110" s="217"/>
      <c r="F110" s="217"/>
      <c r="G110" s="158" t="s">
        <v>111</v>
      </c>
      <c r="H110" s="101">
        <f>H111+H159</f>
        <v>241000</v>
      </c>
      <c r="I110" s="101">
        <f>I111+I159</f>
        <v>241000</v>
      </c>
      <c r="J110" s="101">
        <f>J111+J159</f>
        <v>0</v>
      </c>
      <c r="K110" s="102">
        <f>ROUND(I110/H110*100,2)</f>
        <v>100</v>
      </c>
      <c r="L110" s="101">
        <f>L111+L159</f>
        <v>241000</v>
      </c>
      <c r="M110" s="103">
        <f>M111+M159</f>
        <v>49139</v>
      </c>
      <c r="N110" s="101">
        <f>N111+N159</f>
        <v>191171</v>
      </c>
      <c r="O110" s="104">
        <f>O111+O159</f>
        <v>240310</v>
      </c>
      <c r="P110" s="104">
        <f t="shared" si="18"/>
        <v>690</v>
      </c>
      <c r="Q110" s="95">
        <f t="shared" si="50"/>
        <v>99.71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241000</v>
      </c>
      <c r="I111" s="105">
        <f>I112+I139+I157</f>
        <v>241000</v>
      </c>
      <c r="J111" s="105">
        <f>J112+J139+J157</f>
        <v>0</v>
      </c>
      <c r="K111" s="106">
        <f>ROUND(I111/H111*100,2)</f>
        <v>100</v>
      </c>
      <c r="L111" s="105">
        <f>L112+L139+L157</f>
        <v>241000</v>
      </c>
      <c r="M111" s="96">
        <f>M112+M139+M157</f>
        <v>49139</v>
      </c>
      <c r="N111" s="105">
        <f>N112+N139+N157</f>
        <v>191171</v>
      </c>
      <c r="O111" s="107">
        <f>O112+O139+O157</f>
        <v>240310</v>
      </c>
      <c r="P111" s="107">
        <f t="shared" si="18"/>
        <v>690</v>
      </c>
      <c r="Q111" s="108">
        <f t="shared" si="50"/>
        <v>99.71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241000</v>
      </c>
      <c r="I157" s="105">
        <f>+I158</f>
        <v>241000</v>
      </c>
      <c r="J157" s="105">
        <f t="shared" ref="J157" si="70">+J158</f>
        <v>0</v>
      </c>
      <c r="K157" s="106">
        <f>ROUND(I157/H157*100,2)</f>
        <v>100</v>
      </c>
      <c r="L157" s="105">
        <f>+L158</f>
        <v>241000</v>
      </c>
      <c r="M157" s="105">
        <f>+M158</f>
        <v>49139</v>
      </c>
      <c r="N157" s="105">
        <f>+N158</f>
        <v>191171</v>
      </c>
      <c r="O157" s="105">
        <f t="shared" ref="O157" si="71">+O158</f>
        <v>240310</v>
      </c>
      <c r="P157" s="107">
        <f t="shared" si="66"/>
        <v>690</v>
      </c>
      <c r="Q157" s="108">
        <f t="shared" ref="Q157:Q178" si="72">ROUND(O157/L157*100,2)</f>
        <v>99.71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241000</v>
      </c>
      <c r="I158" s="109">
        <v>241000</v>
      </c>
      <c r="J158" s="109">
        <f t="shared" ref="J158:J176" si="73">H158-I158</f>
        <v>0</v>
      </c>
      <c r="K158" s="106">
        <f>ROUND(I158/H158*100,2)</f>
        <v>100</v>
      </c>
      <c r="L158" s="109">
        <v>241000</v>
      </c>
      <c r="M158" s="110">
        <v>49139</v>
      </c>
      <c r="N158" s="109">
        <v>191171</v>
      </c>
      <c r="O158" s="111">
        <f t="shared" si="69"/>
        <v>240310</v>
      </c>
      <c r="P158" s="111">
        <f t="shared" si="66"/>
        <v>690</v>
      </c>
      <c r="Q158" s="108">
        <f t="shared" si="72"/>
        <v>99.71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241000</v>
      </c>
      <c r="I160" s="105">
        <f>I157</f>
        <v>241000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241000</v>
      </c>
      <c r="M160" s="105">
        <f>M157</f>
        <v>49139</v>
      </c>
      <c r="N160" s="105">
        <f>N157</f>
        <v>191171</v>
      </c>
      <c r="O160" s="105">
        <f>O157</f>
        <v>240310</v>
      </c>
      <c r="P160" s="107">
        <f t="shared" si="66"/>
        <v>690</v>
      </c>
      <c r="Q160" s="108">
        <f t="shared" si="72"/>
        <v>99.71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18962000</v>
      </c>
      <c r="I164" s="105">
        <f>+I165+I174</f>
        <v>9960500</v>
      </c>
      <c r="J164" s="109">
        <f t="shared" si="73"/>
        <v>9001500</v>
      </c>
      <c r="K164" s="106">
        <f t="shared" si="74"/>
        <v>52.53</v>
      </c>
      <c r="L164" s="105">
        <f>+L165+L174</f>
        <v>9960500</v>
      </c>
      <c r="M164" s="105">
        <f>+M165+M174</f>
        <v>4726775.5</v>
      </c>
      <c r="N164" s="105">
        <f>+N165+N174</f>
        <v>1750876.13</v>
      </c>
      <c r="O164" s="105">
        <f>+O165+O174</f>
        <v>6477651.6299999999</v>
      </c>
      <c r="P164" s="107">
        <f t="shared" si="66"/>
        <v>3482848.37</v>
      </c>
      <c r="Q164" s="108">
        <f t="shared" si="72"/>
        <v>65.03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18962000</v>
      </c>
      <c r="I165" s="105">
        <f>+I166+I167+I168+I169+I170+I171+I172+I173</f>
        <v>9960500</v>
      </c>
      <c r="J165" s="105">
        <f>+J166+J167+J168+J169+J170+J171+J172+J173</f>
        <v>9001500</v>
      </c>
      <c r="K165" s="106">
        <f t="shared" si="74"/>
        <v>52.53</v>
      </c>
      <c r="L165" s="105">
        <f>+L166+L167+L168+L169+L170+L171+L172+L173</f>
        <v>9960500</v>
      </c>
      <c r="M165" s="105">
        <f>+M166+M167+M168+M169+M170+M171+M172+M173</f>
        <v>4726775.5</v>
      </c>
      <c r="N165" s="105">
        <f>+N166+N167+N168+N169+N170+N171+N172+N173</f>
        <v>1750876.13</v>
      </c>
      <c r="O165" s="105">
        <f>+O166+O167+O168+O169+O170+O171+O172+O173</f>
        <v>6477651.6299999999</v>
      </c>
      <c r="P165" s="107">
        <f t="shared" si="66"/>
        <v>3482848.37</v>
      </c>
      <c r="Q165" s="108">
        <f t="shared" si="72"/>
        <v>65.03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2415500</v>
      </c>
      <c r="J166" s="109">
        <f t="shared" si="73"/>
        <v>1876500</v>
      </c>
      <c r="K166" s="106">
        <f t="shared" si="74"/>
        <v>56.28</v>
      </c>
      <c r="L166" s="105">
        <f>+L179+L264+L112</f>
        <v>2415500</v>
      </c>
      <c r="M166" s="105">
        <f>+M179+M264+M112</f>
        <v>1211504</v>
      </c>
      <c r="N166" s="105">
        <f>+N179+N264+N112</f>
        <v>403451</v>
      </c>
      <c r="O166" s="105">
        <f>+O179+O264+O112</f>
        <v>1614955</v>
      </c>
      <c r="P166" s="107">
        <f t="shared" si="66"/>
        <v>800545</v>
      </c>
      <c r="Q166" s="108">
        <f t="shared" si="72"/>
        <v>66.86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336000</v>
      </c>
      <c r="I167" s="105">
        <f>+I206+I296+I139</f>
        <v>233000</v>
      </c>
      <c r="J167" s="109">
        <f t="shared" si="73"/>
        <v>103000</v>
      </c>
      <c r="K167" s="106">
        <f t="shared" si="74"/>
        <v>69.349999999999994</v>
      </c>
      <c r="L167" s="105">
        <f>+L206+L296+L139</f>
        <v>233000</v>
      </c>
      <c r="M167" s="105">
        <f>+M206+M296+M139</f>
        <v>115905</v>
      </c>
      <c r="N167" s="105">
        <f>+N206+N296+N139</f>
        <v>24961.13</v>
      </c>
      <c r="O167" s="105">
        <f>+O206+O296+O139</f>
        <v>140866.13</v>
      </c>
      <c r="P167" s="107">
        <f t="shared" si="66"/>
        <v>92133.87</v>
      </c>
      <c r="Q167" s="108">
        <f t="shared" si="72"/>
        <v>60.46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1136000</v>
      </c>
      <c r="J170" s="109">
        <f t="shared" si="73"/>
        <v>1264000</v>
      </c>
      <c r="K170" s="106">
        <f t="shared" si="74"/>
        <v>47.33</v>
      </c>
      <c r="L170" s="105">
        <f>+L237+L332</f>
        <v>1136000</v>
      </c>
      <c r="M170" s="105">
        <f>+M237+M332</f>
        <v>627202</v>
      </c>
      <c r="N170" s="105">
        <f>+N237+N332</f>
        <v>212000</v>
      </c>
      <c r="O170" s="105">
        <f>+O237+O332</f>
        <v>839202</v>
      </c>
      <c r="P170" s="107">
        <f t="shared" si="66"/>
        <v>296798</v>
      </c>
      <c r="Q170" s="108">
        <f t="shared" si="72"/>
        <v>73.87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2348000</v>
      </c>
      <c r="I171" s="105">
        <f>I240+I400</f>
        <v>440000</v>
      </c>
      <c r="J171" s="109">
        <f t="shared" si="73"/>
        <v>1908000</v>
      </c>
      <c r="K171" s="106">
        <f t="shared" si="74"/>
        <v>18.739999999999998</v>
      </c>
      <c r="L171" s="105">
        <f>L240+L400</f>
        <v>440000</v>
      </c>
      <c r="M171" s="105">
        <f>M240+M400</f>
        <v>0</v>
      </c>
      <c r="N171" s="105">
        <f>N240+N400</f>
        <v>0</v>
      </c>
      <c r="O171" s="105">
        <f>O240+O400</f>
        <v>0</v>
      </c>
      <c r="P171" s="107">
        <f t="shared" si="66"/>
        <v>440000</v>
      </c>
      <c r="Q171" s="108">
        <f t="shared" si="72"/>
        <v>0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9345000</v>
      </c>
      <c r="I172" s="105">
        <f>+I244+I337</f>
        <v>5495000</v>
      </c>
      <c r="J172" s="109">
        <f t="shared" si="73"/>
        <v>3850000</v>
      </c>
      <c r="K172" s="106">
        <f t="shared" si="74"/>
        <v>58.8</v>
      </c>
      <c r="L172" s="105">
        <f>+L244+L337</f>
        <v>5495000</v>
      </c>
      <c r="M172" s="105">
        <f>+M244+M337</f>
        <v>2723025.5</v>
      </c>
      <c r="N172" s="105">
        <f>+N244+N337</f>
        <v>919293</v>
      </c>
      <c r="O172" s="105">
        <f>+O244+O337</f>
        <v>3642318.5</v>
      </c>
      <c r="P172" s="107">
        <f t="shared" si="66"/>
        <v>1852681.5</v>
      </c>
      <c r="Q172" s="108">
        <f t="shared" si="72"/>
        <v>66.28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241000</v>
      </c>
      <c r="I173" s="105">
        <f>+I358+I157</f>
        <v>241000</v>
      </c>
      <c r="J173" s="109">
        <f t="shared" si="73"/>
        <v>0</v>
      </c>
      <c r="K173" s="106">
        <f t="shared" si="74"/>
        <v>100</v>
      </c>
      <c r="L173" s="105">
        <f>+L358+L157</f>
        <v>241000</v>
      </c>
      <c r="M173" s="105">
        <f>+M358+M157</f>
        <v>49139</v>
      </c>
      <c r="N173" s="105">
        <f>+N358+N157</f>
        <v>191171</v>
      </c>
      <c r="O173" s="105">
        <f>+O358+O157</f>
        <v>240310</v>
      </c>
      <c r="P173" s="107">
        <f t="shared" si="66"/>
        <v>690</v>
      </c>
      <c r="Q173" s="108">
        <f t="shared" si="72"/>
        <v>99.71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14" t="s">
        <v>142</v>
      </c>
      <c r="B177" s="215"/>
      <c r="C177" s="215"/>
      <c r="D177" s="215"/>
      <c r="E177" s="215"/>
      <c r="F177" s="215"/>
      <c r="G177" s="169" t="s">
        <v>143</v>
      </c>
      <c r="H177" s="119">
        <f>H178+H249+H257</f>
        <v>43000</v>
      </c>
      <c r="I177" s="119">
        <f>I178+I249+I257</f>
        <v>8000</v>
      </c>
      <c r="J177" s="119">
        <f>J178+J249+J257</f>
        <v>35000</v>
      </c>
      <c r="K177" s="120">
        <f>ROUND(I177/H177*100,2)</f>
        <v>18.600000000000001</v>
      </c>
      <c r="L177" s="119">
        <f>L178+L249+L257</f>
        <v>8000</v>
      </c>
      <c r="M177" s="121">
        <f>M178+M249+M257</f>
        <v>1698</v>
      </c>
      <c r="N177" s="119">
        <f>N178+N249+N257</f>
        <v>381</v>
      </c>
      <c r="O177" s="122">
        <f>O178+O249+O257</f>
        <v>2079</v>
      </c>
      <c r="P177" s="122">
        <f t="shared" si="66"/>
        <v>5921</v>
      </c>
      <c r="Q177" s="123">
        <f t="shared" si="72"/>
        <v>25.99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8000</v>
      </c>
      <c r="J178" s="105">
        <f>J179+J206+J235+J237+J244+J240</f>
        <v>35000</v>
      </c>
      <c r="K178" s="106">
        <f>ROUND(I178/H178*100,2)</f>
        <v>18.600000000000001</v>
      </c>
      <c r="L178" s="105">
        <f t="shared" ref="L178:O178" si="75">L179+L206+L235+L237+L244+L240</f>
        <v>8000</v>
      </c>
      <c r="M178" s="105">
        <f t="shared" si="75"/>
        <v>1698</v>
      </c>
      <c r="N178" s="105">
        <f t="shared" si="75"/>
        <v>381</v>
      </c>
      <c r="O178" s="105">
        <f t="shared" si="75"/>
        <v>2079</v>
      </c>
      <c r="P178" s="107">
        <f t="shared" si="66"/>
        <v>5921</v>
      </c>
      <c r="Q178" s="108">
        <f t="shared" si="72"/>
        <v>25.99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8000</v>
      </c>
      <c r="J244" s="109">
        <f t="shared" si="81"/>
        <v>35000</v>
      </c>
      <c r="K244" s="106">
        <f>ROUND(I244/H244*100,2)</f>
        <v>18.600000000000001</v>
      </c>
      <c r="L244" s="105">
        <f>L246</f>
        <v>8000</v>
      </c>
      <c r="M244" s="96">
        <f>M246</f>
        <v>1698</v>
      </c>
      <c r="N244" s="105">
        <f>N246</f>
        <v>381</v>
      </c>
      <c r="O244" s="107">
        <f>O246</f>
        <v>2079</v>
      </c>
      <c r="P244" s="107">
        <f t="shared" si="78"/>
        <v>5921</v>
      </c>
      <c r="Q244" s="108">
        <f t="shared" si="80"/>
        <v>25.99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8000</v>
      </c>
      <c r="J246" s="109">
        <f t="shared" si="81"/>
        <v>35000</v>
      </c>
      <c r="K246" s="106">
        <f>ROUND(I246/H246*100,2)</f>
        <v>18.600000000000001</v>
      </c>
      <c r="L246" s="105">
        <f>L248+L247</f>
        <v>8000</v>
      </c>
      <c r="M246" s="96">
        <f>M248+M247</f>
        <v>1698</v>
      </c>
      <c r="N246" s="105">
        <f>N248+N247</f>
        <v>381</v>
      </c>
      <c r="O246" s="107">
        <f>O248+O247</f>
        <v>2079</v>
      </c>
      <c r="P246" s="107">
        <f t="shared" si="78"/>
        <v>5921</v>
      </c>
      <c r="Q246" s="108">
        <f t="shared" si="80"/>
        <v>25.99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8000</v>
      </c>
      <c r="J248" s="109">
        <f t="shared" si="81"/>
        <v>35000</v>
      </c>
      <c r="K248" s="106">
        <f>ROUND(I248/H248*100,2)</f>
        <v>18.600000000000001</v>
      </c>
      <c r="L248" s="109">
        <v>8000</v>
      </c>
      <c r="M248" s="110">
        <v>1698</v>
      </c>
      <c r="N248" s="109">
        <v>381</v>
      </c>
      <c r="O248" s="111">
        <f t="shared" si="93"/>
        <v>2079</v>
      </c>
      <c r="P248" s="111">
        <f t="shared" si="94"/>
        <v>5921</v>
      </c>
      <c r="Q248" s="108">
        <f t="shared" ref="Q248:Q303" si="95">ROUND(O248/L248*100,2)</f>
        <v>25.99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>
        <v>0</v>
      </c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8000</v>
      </c>
      <c r="J261" s="105">
        <f>H261-I261</f>
        <v>35000</v>
      </c>
      <c r="K261" s="106">
        <f t="shared" ref="K261:K308" si="97">ROUND(I261/H261*100,2)</f>
        <v>18.600000000000001</v>
      </c>
      <c r="L261" s="105">
        <f>L177-L260</f>
        <v>8000</v>
      </c>
      <c r="M261" s="105">
        <f>M177-M260</f>
        <v>1698</v>
      </c>
      <c r="N261" s="105">
        <f>N177-N260</f>
        <v>381</v>
      </c>
      <c r="O261" s="105">
        <f>O177-O260</f>
        <v>2079</v>
      </c>
      <c r="P261" s="107">
        <f t="shared" si="94"/>
        <v>5921</v>
      </c>
      <c r="Q261" s="108">
        <f t="shared" si="95"/>
        <v>25.99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14" t="s">
        <v>165</v>
      </c>
      <c r="B262" s="215"/>
      <c r="C262" s="215"/>
      <c r="D262" s="215"/>
      <c r="E262" s="215"/>
      <c r="F262" s="215"/>
      <c r="G262" s="169" t="s">
        <v>166</v>
      </c>
      <c r="H262" s="119">
        <f>H263+H361+H369+H373</f>
        <v>16330000</v>
      </c>
      <c r="I262" s="119">
        <f>I263+I361+I369+I373</f>
        <v>9271500</v>
      </c>
      <c r="J262" s="119">
        <f>J263+J361+J369+J373</f>
        <v>7058500</v>
      </c>
      <c r="K262" s="120">
        <f t="shared" si="97"/>
        <v>56.78</v>
      </c>
      <c r="L262" s="119">
        <f>L263+L361+L369+L373</f>
        <v>9271500</v>
      </c>
      <c r="M262" s="121">
        <f>M263+M361+M369+M373</f>
        <v>4261505.5</v>
      </c>
      <c r="N262" s="119">
        <f>N263+N361+N369+N373</f>
        <v>1559302.13</v>
      </c>
      <c r="O262" s="122">
        <f>O263+O361+O369+O373</f>
        <v>5820807.6299999999</v>
      </c>
      <c r="P262" s="122">
        <f t="shared" si="94"/>
        <v>3450692.37</v>
      </c>
      <c r="Q262" s="123">
        <f t="shared" si="95"/>
        <v>62.78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16330000</v>
      </c>
      <c r="I263" s="105">
        <f>I264+I296+I329+I332+I337+I358</f>
        <v>9271500</v>
      </c>
      <c r="J263" s="105">
        <f>J264+J296+J329+J332+J337+J358</f>
        <v>7058500</v>
      </c>
      <c r="K263" s="106">
        <f t="shared" si="97"/>
        <v>56.78</v>
      </c>
      <c r="L263" s="105">
        <f>L264+L296+L329+L332+L337+L358</f>
        <v>9271500</v>
      </c>
      <c r="M263" s="96">
        <f>M264+M296+M329+M332+M337+M358</f>
        <v>4675938.5</v>
      </c>
      <c r="N263" s="105">
        <f>N264+N296+N329+N332+N337+N358</f>
        <v>1559324.13</v>
      </c>
      <c r="O263" s="107">
        <f>O264+O296+O329+O332+O337+O358</f>
        <v>6235262.6299999999</v>
      </c>
      <c r="P263" s="107">
        <f t="shared" si="94"/>
        <v>3036237.37</v>
      </c>
      <c r="Q263" s="108">
        <f t="shared" si="95"/>
        <v>67.25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2415500</v>
      </c>
      <c r="J264" s="105">
        <f>J265+J282+J289</f>
        <v>1876500</v>
      </c>
      <c r="K264" s="106">
        <f t="shared" si="97"/>
        <v>56.28</v>
      </c>
      <c r="L264" s="105">
        <f>L265+L282+L289</f>
        <v>2415500</v>
      </c>
      <c r="M264" s="96">
        <f>M265+M282+M289</f>
        <v>1211504</v>
      </c>
      <c r="N264" s="105">
        <f>N265+N282+N289</f>
        <v>403451</v>
      </c>
      <c r="O264" s="105">
        <f>O265+O282+O289</f>
        <v>1614955</v>
      </c>
      <c r="P264" s="107">
        <f t="shared" si="94"/>
        <v>800545</v>
      </c>
      <c r="Q264" s="108">
        <f t="shared" si="95"/>
        <v>66.86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2362400</v>
      </c>
      <c r="J265" s="105">
        <f>SUM(J266:J281)</f>
        <v>1809600</v>
      </c>
      <c r="K265" s="106">
        <f t="shared" si="97"/>
        <v>56.63</v>
      </c>
      <c r="L265" s="105">
        <f>SUM(L266:L281)</f>
        <v>2362400</v>
      </c>
      <c r="M265" s="96">
        <f>SUM(M266:M281)</f>
        <v>1186551</v>
      </c>
      <c r="N265" s="105">
        <f>SUM(N266:N281)</f>
        <v>394946</v>
      </c>
      <c r="O265" s="107">
        <f>SUM(O266:O281)</f>
        <v>1581497</v>
      </c>
      <c r="P265" s="107">
        <f t="shared" si="94"/>
        <v>780903</v>
      </c>
      <c r="Q265" s="108">
        <f t="shared" si="95"/>
        <v>66.94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2070000</v>
      </c>
      <c r="J266" s="109">
        <f t="shared" ref="J266:J295" si="98">H266-I266</f>
        <v>1599000</v>
      </c>
      <c r="K266" s="106">
        <f t="shared" si="97"/>
        <v>56.42</v>
      </c>
      <c r="L266" s="109">
        <v>2070000</v>
      </c>
      <c r="M266" s="110">
        <v>1029825</v>
      </c>
      <c r="N266" s="109">
        <v>344451</v>
      </c>
      <c r="O266" s="111">
        <f t="shared" ref="O266:O281" si="99">M266+N266</f>
        <v>1374276</v>
      </c>
      <c r="P266" s="111">
        <f t="shared" si="94"/>
        <v>695724</v>
      </c>
      <c r="Q266" s="108">
        <f t="shared" si="95"/>
        <v>66.39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142900</v>
      </c>
      <c r="J269" s="109">
        <f t="shared" si="98"/>
        <v>135100</v>
      </c>
      <c r="K269" s="106"/>
      <c r="L269" s="109">
        <v>142900</v>
      </c>
      <c r="M269" s="110">
        <v>70625</v>
      </c>
      <c r="N269" s="109">
        <v>24441</v>
      </c>
      <c r="O269" s="111">
        <f t="shared" si="99"/>
        <v>95066</v>
      </c>
      <c r="P269" s="111">
        <f t="shared" si="94"/>
        <v>47834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90800</v>
      </c>
      <c r="J276" s="109">
        <f t="shared" si="98"/>
        <v>19200</v>
      </c>
      <c r="K276" s="106">
        <f t="shared" si="97"/>
        <v>82.55</v>
      </c>
      <c r="L276" s="109">
        <v>90800</v>
      </c>
      <c r="M276" s="110">
        <v>57778</v>
      </c>
      <c r="N276" s="109">
        <v>16192</v>
      </c>
      <c r="O276" s="111">
        <f t="shared" si="99"/>
        <v>73970</v>
      </c>
      <c r="P276" s="111">
        <f t="shared" si="94"/>
        <v>16830</v>
      </c>
      <c r="Q276" s="108">
        <f t="shared" si="95"/>
        <v>81.459999999999994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58200</v>
      </c>
      <c r="J280" s="109">
        <f t="shared" si="98"/>
        <v>55800</v>
      </c>
      <c r="K280" s="106">
        <f t="shared" si="97"/>
        <v>51.05</v>
      </c>
      <c r="L280" s="109">
        <v>58200</v>
      </c>
      <c r="M280" s="110">
        <v>28254</v>
      </c>
      <c r="N280" s="109">
        <v>9862</v>
      </c>
      <c r="O280" s="111">
        <f t="shared" si="99"/>
        <v>38116</v>
      </c>
      <c r="P280" s="111">
        <f t="shared" si="94"/>
        <v>20084</v>
      </c>
      <c r="Q280" s="108">
        <f t="shared" si="95"/>
        <v>65.489999999999995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0</v>
      </c>
      <c r="J282" s="109">
        <f t="shared" si="98"/>
        <v>28000</v>
      </c>
      <c r="K282" s="106"/>
      <c r="L282" s="105">
        <f>L286+L288+L287</f>
        <v>0</v>
      </c>
      <c r="M282" s="96">
        <f>M286+M288+M287</f>
        <v>0</v>
      </c>
      <c r="N282" s="105">
        <f>N286+N288+N287</f>
        <v>0</v>
      </c>
      <c r="O282" s="107">
        <f t="shared" ref="O282" si="100">O286+O288+O287</f>
        <v>0</v>
      </c>
      <c r="P282" s="107">
        <f t="shared" si="94"/>
        <v>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0</v>
      </c>
      <c r="J287" s="109">
        <f t="shared" si="98"/>
        <v>28000</v>
      </c>
      <c r="K287" s="106"/>
      <c r="L287" s="109">
        <v>0</v>
      </c>
      <c r="M287" s="110"/>
      <c r="N287" s="109"/>
      <c r="O287" s="111">
        <f t="shared" si="101"/>
        <v>0</v>
      </c>
      <c r="P287" s="111">
        <f t="shared" si="94"/>
        <v>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53100</v>
      </c>
      <c r="J289" s="109">
        <f t="shared" si="98"/>
        <v>38900</v>
      </c>
      <c r="K289" s="106">
        <f t="shared" si="97"/>
        <v>57.72</v>
      </c>
      <c r="L289" s="105">
        <f>SUM(L290+L291+L292+L293+L294+L295)</f>
        <v>53100</v>
      </c>
      <c r="M289" s="96">
        <f>SUM(M290+M291+M292+M293+M294+M295)</f>
        <v>24953</v>
      </c>
      <c r="N289" s="105">
        <f>SUM(N290+N291+N292+N293+N294+N295)</f>
        <v>8505</v>
      </c>
      <c r="O289" s="107">
        <f>SUM(O290+O291+O292+O293+O294+O295)</f>
        <v>33458</v>
      </c>
      <c r="P289" s="107">
        <f t="shared" si="94"/>
        <v>19642</v>
      </c>
      <c r="Q289" s="108">
        <f t="shared" si="95"/>
        <v>63.01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53100</v>
      </c>
      <c r="J295" s="109">
        <f t="shared" si="98"/>
        <v>38900</v>
      </c>
      <c r="K295" s="106">
        <f t="shared" si="97"/>
        <v>57.72</v>
      </c>
      <c r="L295" s="109">
        <v>53100</v>
      </c>
      <c r="M295" s="110">
        <v>24953</v>
      </c>
      <c r="N295" s="109">
        <v>8505</v>
      </c>
      <c r="O295" s="111">
        <f t="shared" si="102"/>
        <v>33458</v>
      </c>
      <c r="P295" s="111">
        <f t="shared" si="94"/>
        <v>19642</v>
      </c>
      <c r="Q295" s="108">
        <f t="shared" si="95"/>
        <v>63.01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336000</v>
      </c>
      <c r="I296" s="105">
        <f>I297+I308+I309+I313+I316+I317+I318+I319+I320+I321+I322</f>
        <v>233000</v>
      </c>
      <c r="J296" s="105">
        <f t="shared" ref="J296" si="103">J297+J308+J309+J313+J316+J317+J318+J319+J320+J321+J322</f>
        <v>103000</v>
      </c>
      <c r="K296" s="106">
        <f t="shared" si="97"/>
        <v>69.349999999999994</v>
      </c>
      <c r="L296" s="105">
        <f>L297+L308+L309+L313+L316+L317+L318+L319+L320+L321+L322</f>
        <v>233000</v>
      </c>
      <c r="M296" s="96">
        <f>M297+M308+M309+M313+M316+M317+M318+M319+M320+M321+M322</f>
        <v>115905</v>
      </c>
      <c r="N296" s="105">
        <f>N297+N308+N309+N313+N316+N317+N318+N319+N320+N321+N322</f>
        <v>24961.13</v>
      </c>
      <c r="O296" s="107">
        <f t="shared" ref="O296" si="104">O297+O308+O309+O313+O316+O317+O318+O319+O320+O321+O322</f>
        <v>140866.13</v>
      </c>
      <c r="P296" s="107">
        <f t="shared" si="94"/>
        <v>92133.87</v>
      </c>
      <c r="Q296" s="108">
        <f t="shared" si="95"/>
        <v>60.46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191000</v>
      </c>
      <c r="J297" s="105">
        <f>SUM(J298:J307)</f>
        <v>79000</v>
      </c>
      <c r="K297" s="106">
        <f t="shared" si="97"/>
        <v>70.739999999999995</v>
      </c>
      <c r="L297" s="105">
        <f>SUM(L298:L307)</f>
        <v>191000</v>
      </c>
      <c r="M297" s="96">
        <f>SUM(M298:M307)</f>
        <v>98519</v>
      </c>
      <c r="N297" s="105">
        <f>SUM(N298:N307)</f>
        <v>19031.75</v>
      </c>
      <c r="O297" s="107">
        <f>SUM(O298:O307)</f>
        <v>117550.75</v>
      </c>
      <c r="P297" s="107">
        <f t="shared" si="94"/>
        <v>73449.25</v>
      </c>
      <c r="Q297" s="108">
        <f t="shared" si="95"/>
        <v>61.54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4000</v>
      </c>
      <c r="J298" s="109">
        <f t="shared" ref="J298:J331" si="105">H298-I298</f>
        <v>2000</v>
      </c>
      <c r="K298" s="106">
        <f t="shared" si="97"/>
        <v>66.67</v>
      </c>
      <c r="L298" s="109">
        <v>4000</v>
      </c>
      <c r="M298" s="110">
        <v>1985</v>
      </c>
      <c r="N298" s="109">
        <v>1993.25</v>
      </c>
      <c r="O298" s="111">
        <f t="shared" ref="O298:O308" si="106">M298+N298</f>
        <v>3978.25</v>
      </c>
      <c r="P298" s="111">
        <f t="shared" si="94"/>
        <v>21.75</v>
      </c>
      <c r="Q298" s="108">
        <f t="shared" si="95"/>
        <v>99.46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63000</v>
      </c>
      <c r="J300" s="109">
        <f t="shared" si="105"/>
        <v>40000</v>
      </c>
      <c r="K300" s="106">
        <f t="shared" si="97"/>
        <v>61.17</v>
      </c>
      <c r="L300" s="109">
        <v>63000</v>
      </c>
      <c r="M300" s="110">
        <v>58959</v>
      </c>
      <c r="N300" s="109">
        <v>3040.97</v>
      </c>
      <c r="O300" s="111">
        <f t="shared" si="106"/>
        <v>61999.97</v>
      </c>
      <c r="P300" s="111">
        <f t="shared" si="94"/>
        <v>1000.0299999999988</v>
      </c>
      <c r="Q300" s="108">
        <f t="shared" si="95"/>
        <v>98.41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4000</v>
      </c>
      <c r="J301" s="109">
        <f t="shared" si="105"/>
        <v>4000</v>
      </c>
      <c r="K301" s="106">
        <f t="shared" si="97"/>
        <v>50</v>
      </c>
      <c r="L301" s="109">
        <v>4000</v>
      </c>
      <c r="M301" s="110">
        <v>1695</v>
      </c>
      <c r="N301" s="109">
        <v>493.29</v>
      </c>
      <c r="O301" s="111">
        <f t="shared" si="106"/>
        <v>2188.29</v>
      </c>
      <c r="P301" s="111">
        <f t="shared" si="94"/>
        <v>1811.71</v>
      </c>
      <c r="Q301" s="108">
        <f t="shared" si="95"/>
        <v>54.71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1000</v>
      </c>
      <c r="J302" s="109">
        <f t="shared" si="105"/>
        <v>5000</v>
      </c>
      <c r="K302" s="106">
        <f t="shared" si="97"/>
        <v>16.670000000000002</v>
      </c>
      <c r="L302" s="109">
        <v>1000</v>
      </c>
      <c r="M302" s="110"/>
      <c r="N302" s="109"/>
      <c r="O302" s="111">
        <f t="shared" si="106"/>
        <v>0</v>
      </c>
      <c r="P302" s="111">
        <f t="shared" si="94"/>
        <v>1000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7000</v>
      </c>
      <c r="J305" s="109">
        <f t="shared" si="105"/>
        <v>5000</v>
      </c>
      <c r="K305" s="106">
        <f t="shared" si="97"/>
        <v>58.33</v>
      </c>
      <c r="L305" s="109">
        <v>7000</v>
      </c>
      <c r="M305" s="110">
        <v>2837</v>
      </c>
      <c r="N305" s="109">
        <v>957.92</v>
      </c>
      <c r="O305" s="111">
        <f t="shared" si="106"/>
        <v>3794.92</v>
      </c>
      <c r="P305" s="111">
        <f t="shared" ref="P305:P357" si="107">L305-O305</f>
        <v>3205.08</v>
      </c>
      <c r="Q305" s="108">
        <f t="shared" ref="Q305:Q358" si="108">ROUND(O305/L305*100,2)</f>
        <v>54.21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104000</v>
      </c>
      <c r="J306" s="109">
        <f t="shared" si="105"/>
        <v>21000</v>
      </c>
      <c r="K306" s="106">
        <f t="shared" si="97"/>
        <v>83.2</v>
      </c>
      <c r="L306" s="109">
        <v>104000</v>
      </c>
      <c r="M306" s="110">
        <v>33043</v>
      </c>
      <c r="N306" s="109">
        <v>11458.66</v>
      </c>
      <c r="O306" s="111">
        <f t="shared" si="106"/>
        <v>44501.66</v>
      </c>
      <c r="P306" s="111">
        <f t="shared" si="107"/>
        <v>59498.34</v>
      </c>
      <c r="Q306" s="108">
        <f t="shared" si="108"/>
        <v>42.79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8000</v>
      </c>
      <c r="J307" s="109">
        <f t="shared" si="105"/>
        <v>2000</v>
      </c>
      <c r="K307" s="106">
        <f t="shared" si="97"/>
        <v>80</v>
      </c>
      <c r="L307" s="109">
        <v>8000</v>
      </c>
      <c r="M307" s="110"/>
      <c r="N307" s="109">
        <v>1087.6600000000001</v>
      </c>
      <c r="O307" s="111">
        <f t="shared" si="106"/>
        <v>1087.6600000000001</v>
      </c>
      <c r="P307" s="111">
        <f t="shared" si="107"/>
        <v>6912.34</v>
      </c>
      <c r="Q307" s="108">
        <f t="shared" si="108"/>
        <v>13.6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6000</v>
      </c>
      <c r="J313" s="109">
        <f t="shared" si="105"/>
        <v>2000</v>
      </c>
      <c r="K313" s="106">
        <f t="shared" ref="K313:K364" si="110">ROUND(I313/H313*100,2)</f>
        <v>75</v>
      </c>
      <c r="L313" s="105">
        <f>L314+L315</f>
        <v>6000</v>
      </c>
      <c r="M313" s="96">
        <f>M314+M315</f>
        <v>1402</v>
      </c>
      <c r="N313" s="105">
        <f>N314+N315</f>
        <v>188.2</v>
      </c>
      <c r="O313" s="107">
        <f>O314+O315</f>
        <v>1590.2</v>
      </c>
      <c r="P313" s="107">
        <f t="shared" si="107"/>
        <v>4409.8</v>
      </c>
      <c r="Q313" s="108">
        <f t="shared" si="108"/>
        <v>26.5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6000</v>
      </c>
      <c r="J314" s="109">
        <f t="shared" si="105"/>
        <v>2000</v>
      </c>
      <c r="K314" s="106">
        <f t="shared" si="110"/>
        <v>75</v>
      </c>
      <c r="L314" s="109">
        <v>6000</v>
      </c>
      <c r="M314" s="110">
        <v>1402</v>
      </c>
      <c r="N314" s="109">
        <v>188.2</v>
      </c>
      <c r="O314" s="111">
        <f t="shared" ref="O314:O320" si="111">M314+N314</f>
        <v>1590.2</v>
      </c>
      <c r="P314" s="111">
        <f t="shared" si="107"/>
        <v>4409.8</v>
      </c>
      <c r="Q314" s="108">
        <f t="shared" si="108"/>
        <v>26.5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58000</v>
      </c>
      <c r="I322" s="105">
        <f>+I323+I324+I325+I326+I327+I328</f>
        <v>36000</v>
      </c>
      <c r="J322" s="105">
        <f>+J323+J324+J325+J326+J327+J328</f>
        <v>22000</v>
      </c>
      <c r="K322" s="106">
        <f t="shared" si="110"/>
        <v>62.07</v>
      </c>
      <c r="L322" s="105">
        <f>+L323+L324+L325+L326+L327+L328</f>
        <v>36000</v>
      </c>
      <c r="M322" s="96">
        <f>+M323+M324+M325+M326+M327+M328</f>
        <v>15984</v>
      </c>
      <c r="N322" s="105">
        <f>+N323+N324+N325+N326+N327+N328</f>
        <v>5741.18</v>
      </c>
      <c r="O322" s="107">
        <f>+O323+O324+O325+O326+O327+O328</f>
        <v>21725.18</v>
      </c>
      <c r="P322" s="107">
        <f t="shared" si="107"/>
        <v>14274.82</v>
      </c>
      <c r="Q322" s="108">
        <f t="shared" si="108"/>
        <v>60.35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/>
      <c r="N324" s="109"/>
      <c r="O324" s="111">
        <f t="shared" si="113"/>
        <v>0</v>
      </c>
      <c r="P324" s="111">
        <f t="shared" si="107"/>
        <v>1000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6000</v>
      </c>
      <c r="I325" s="109">
        <v>3000</v>
      </c>
      <c r="J325" s="109">
        <f t="shared" si="105"/>
        <v>3000</v>
      </c>
      <c r="K325" s="106">
        <f t="shared" si="110"/>
        <v>50</v>
      </c>
      <c r="L325" s="109">
        <v>3000</v>
      </c>
      <c r="M325" s="110">
        <v>900</v>
      </c>
      <c r="N325" s="109">
        <v>900</v>
      </c>
      <c r="O325" s="111">
        <f t="shared" si="113"/>
        <v>1800</v>
      </c>
      <c r="P325" s="111">
        <f t="shared" si="107"/>
        <v>1200</v>
      </c>
      <c r="Q325" s="108">
        <f t="shared" si="108"/>
        <v>60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28000</v>
      </c>
      <c r="J326" s="109">
        <f t="shared" si="105"/>
        <v>18000</v>
      </c>
      <c r="K326" s="106">
        <f t="shared" si="110"/>
        <v>60.87</v>
      </c>
      <c r="L326" s="109">
        <v>28000</v>
      </c>
      <c r="M326" s="110">
        <v>15084</v>
      </c>
      <c r="N326" s="109">
        <v>4841.18</v>
      </c>
      <c r="O326" s="111">
        <f t="shared" si="113"/>
        <v>19925.18</v>
      </c>
      <c r="P326" s="111">
        <f t="shared" si="107"/>
        <v>8074.82</v>
      </c>
      <c r="Q326" s="108">
        <f t="shared" si="108"/>
        <v>71.16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/>
      <c r="N328" s="109"/>
      <c r="O328" s="111">
        <f t="shared" si="113"/>
        <v>0</v>
      </c>
      <c r="P328" s="111">
        <f t="shared" si="107"/>
        <v>4000</v>
      </c>
      <c r="Q328" s="108">
        <f t="shared" si="108"/>
        <v>0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1136000</v>
      </c>
      <c r="J332" s="105">
        <f>J333</f>
        <v>1264000</v>
      </c>
      <c r="K332" s="106">
        <f t="shared" si="110"/>
        <v>47.33</v>
      </c>
      <c r="L332" s="105">
        <f>L333</f>
        <v>1136000</v>
      </c>
      <c r="M332" s="96">
        <f>M333</f>
        <v>627202</v>
      </c>
      <c r="N332" s="105">
        <f>N333</f>
        <v>212000</v>
      </c>
      <c r="O332" s="107">
        <f>O333</f>
        <v>839202</v>
      </c>
      <c r="P332" s="107">
        <f t="shared" si="107"/>
        <v>296798</v>
      </c>
      <c r="Q332" s="108">
        <f t="shared" si="108"/>
        <v>73.87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1136000</v>
      </c>
      <c r="J333" s="105">
        <f>J334+J335+J336</f>
        <v>1264000</v>
      </c>
      <c r="K333" s="106">
        <f t="shared" si="110"/>
        <v>47.33</v>
      </c>
      <c r="L333" s="105">
        <f>L334+L335+L336</f>
        <v>1136000</v>
      </c>
      <c r="M333" s="96">
        <f>M334+M335+M336</f>
        <v>627202</v>
      </c>
      <c r="N333" s="105">
        <f>N334+N335+N336</f>
        <v>212000</v>
      </c>
      <c r="O333" s="107">
        <f>O334+O335+O336</f>
        <v>839202</v>
      </c>
      <c r="P333" s="107">
        <f t="shared" si="107"/>
        <v>296798</v>
      </c>
      <c r="Q333" s="108">
        <f t="shared" si="108"/>
        <v>73.87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1136000</v>
      </c>
      <c r="J334" s="109">
        <f t="shared" ref="J334:J382" si="117">H334-I334</f>
        <v>1264000</v>
      </c>
      <c r="K334" s="106">
        <f t="shared" si="110"/>
        <v>47.33</v>
      </c>
      <c r="L334" s="109">
        <v>1136000</v>
      </c>
      <c r="M334" s="110">
        <v>627202</v>
      </c>
      <c r="N334" s="109">
        <v>212000</v>
      </c>
      <c r="O334" s="111">
        <f t="shared" ref="O334:O336" si="118">M334+N334</f>
        <v>839202</v>
      </c>
      <c r="P334" s="111">
        <f t="shared" si="107"/>
        <v>296798</v>
      </c>
      <c r="Q334" s="108">
        <f t="shared" si="108"/>
        <v>73.87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9302000</v>
      </c>
      <c r="I337" s="105">
        <f>I338+I355</f>
        <v>5487000</v>
      </c>
      <c r="J337" s="105">
        <f t="shared" ref="J337" si="119">J338+J355</f>
        <v>3815000</v>
      </c>
      <c r="K337" s="106">
        <f t="shared" si="110"/>
        <v>58.99</v>
      </c>
      <c r="L337" s="105">
        <f>L338+L355</f>
        <v>5487000</v>
      </c>
      <c r="M337" s="96">
        <f>M338+M355</f>
        <v>2721327.5</v>
      </c>
      <c r="N337" s="105">
        <f>N338+N355</f>
        <v>918912</v>
      </c>
      <c r="O337" s="107">
        <f t="shared" ref="O337" si="120">O338+O355</f>
        <v>3640239.5</v>
      </c>
      <c r="P337" s="107">
        <f t="shared" si="107"/>
        <v>1846760.5</v>
      </c>
      <c r="Q337" s="108">
        <f t="shared" si="108"/>
        <v>66.34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5356000</v>
      </c>
      <c r="J338" s="109">
        <f t="shared" si="117"/>
        <v>3644000</v>
      </c>
      <c r="K338" s="106">
        <f t="shared" si="110"/>
        <v>59.51</v>
      </c>
      <c r="L338" s="105">
        <f>+L339+L348+L350+L349</f>
        <v>5356000</v>
      </c>
      <c r="M338" s="96">
        <f>+M339+M348+M350+M349</f>
        <v>2679246.7999999998</v>
      </c>
      <c r="N338" s="105">
        <f>+N339+N348+N350+N349</f>
        <v>905960</v>
      </c>
      <c r="O338" s="107">
        <f>+O339+O348+O350+O349</f>
        <v>3585206.8</v>
      </c>
      <c r="P338" s="107">
        <f t="shared" si="107"/>
        <v>1770793.2000000002</v>
      </c>
      <c r="Q338" s="108">
        <f t="shared" si="108"/>
        <v>66.94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8828047</v>
      </c>
      <c r="I339" s="129">
        <f>+I340+I341+I342+I343+I344+I345+I346+I347</f>
        <v>5184047</v>
      </c>
      <c r="J339" s="109">
        <f t="shared" si="117"/>
        <v>3644000</v>
      </c>
      <c r="K339" s="106"/>
      <c r="L339" s="129">
        <f>+L340+L341+L342+L343+L344+L345+L346+L347</f>
        <v>5184047</v>
      </c>
      <c r="M339" s="129">
        <f>+M340+M341+M342+M343+M344+M345+M346+M347</f>
        <v>2543763</v>
      </c>
      <c r="N339" s="129">
        <f>+N340+N341+N342+N343+N344+N345+N346+N347</f>
        <v>869687</v>
      </c>
      <c r="O339" s="129">
        <f>+O340+O341+O342+O343+O344+O345+O346+O347</f>
        <v>3413450</v>
      </c>
      <c r="P339" s="129">
        <f t="shared" si="107"/>
        <v>1770597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8828047</v>
      </c>
      <c r="I340" s="109">
        <v>5184047</v>
      </c>
      <c r="J340" s="109">
        <f t="shared" si="117"/>
        <v>3644000</v>
      </c>
      <c r="K340" s="106"/>
      <c r="L340" s="109">
        <v>5184047</v>
      </c>
      <c r="M340" s="110">
        <v>2543763</v>
      </c>
      <c r="N340" s="109">
        <v>869687</v>
      </c>
      <c r="O340" s="111">
        <f t="shared" ref="O340:O354" si="121">M340+N340</f>
        <v>3413450</v>
      </c>
      <c r="P340" s="111">
        <f t="shared" si="107"/>
        <v>1770597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33462</v>
      </c>
      <c r="I348" s="109">
        <v>33462</v>
      </c>
      <c r="J348" s="109">
        <f t="shared" si="117"/>
        <v>0</v>
      </c>
      <c r="K348" s="106"/>
      <c r="L348" s="109">
        <v>33462</v>
      </c>
      <c r="M348" s="110">
        <v>28491.8</v>
      </c>
      <c r="N348" s="109">
        <v>4970</v>
      </c>
      <c r="O348" s="111">
        <f t="shared" si="121"/>
        <v>33461.800000000003</v>
      </c>
      <c r="P348" s="111">
        <f t="shared" si="107"/>
        <v>0.19999999999708962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12">
        <v>138491</v>
      </c>
      <c r="I349" s="112">
        <v>138491</v>
      </c>
      <c r="J349" s="109">
        <f t="shared" si="117"/>
        <v>0</v>
      </c>
      <c r="K349" s="106"/>
      <c r="L349" s="112">
        <v>138491</v>
      </c>
      <c r="M349" s="113">
        <v>106992</v>
      </c>
      <c r="N349" s="112">
        <v>31303</v>
      </c>
      <c r="O349" s="128">
        <f t="shared" si="121"/>
        <v>138295</v>
      </c>
      <c r="P349" s="128">
        <f t="shared" si="107"/>
        <v>196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131000</v>
      </c>
      <c r="J355" s="109">
        <f t="shared" si="117"/>
        <v>171000</v>
      </c>
      <c r="K355" s="106">
        <f t="shared" si="110"/>
        <v>43.38</v>
      </c>
      <c r="L355" s="130">
        <f>L356</f>
        <v>131000</v>
      </c>
      <c r="M355" s="96">
        <f>M356</f>
        <v>42080.7</v>
      </c>
      <c r="N355" s="130">
        <f>N356</f>
        <v>12952</v>
      </c>
      <c r="O355" s="96">
        <f>O356</f>
        <v>55032.7</v>
      </c>
      <c r="P355" s="96">
        <f t="shared" si="107"/>
        <v>75967.3</v>
      </c>
      <c r="Q355" s="108">
        <f t="shared" si="108"/>
        <v>42.01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131000</v>
      </c>
      <c r="J356" s="109">
        <f t="shared" si="117"/>
        <v>171000</v>
      </c>
      <c r="K356" s="106">
        <f t="shared" si="110"/>
        <v>43.38</v>
      </c>
      <c r="L356" s="109">
        <f>L357</f>
        <v>131000</v>
      </c>
      <c r="M356" s="109">
        <f>M357</f>
        <v>42080.7</v>
      </c>
      <c r="N356" s="109">
        <f>N357</f>
        <v>12952</v>
      </c>
      <c r="O356" s="109">
        <f t="shared" ref="O356" si="122">O357</f>
        <v>55032.7</v>
      </c>
      <c r="P356" s="109">
        <f t="shared" si="107"/>
        <v>75967.3</v>
      </c>
      <c r="Q356" s="108">
        <f t="shared" si="108"/>
        <v>42.01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131000</v>
      </c>
      <c r="J357" s="109">
        <f t="shared" si="117"/>
        <v>171000</v>
      </c>
      <c r="K357" s="106"/>
      <c r="L357" s="109">
        <v>131000</v>
      </c>
      <c r="M357" s="110">
        <v>42080.7</v>
      </c>
      <c r="N357" s="109">
        <v>12952</v>
      </c>
      <c r="O357" s="111">
        <f t="shared" ref="O357" si="123">M357+N357</f>
        <v>55032.7</v>
      </c>
      <c r="P357" s="111">
        <f t="shared" si="107"/>
        <v>75967.3</v>
      </c>
      <c r="Q357" s="108">
        <f t="shared" si="108"/>
        <v>42.01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0</v>
      </c>
      <c r="I358" s="109">
        <f>+I359+I360</f>
        <v>0</v>
      </c>
      <c r="J358" s="109">
        <f t="shared" si="117"/>
        <v>0</v>
      </c>
      <c r="K358" s="106" t="e">
        <f t="shared" si="110"/>
        <v>#DIV/0!</v>
      </c>
      <c r="L358" s="109">
        <f>+L359+L360</f>
        <v>0</v>
      </c>
      <c r="M358" s="109">
        <f>+M359+M360</f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0</v>
      </c>
      <c r="Q358" s="108" t="e">
        <f t="shared" si="108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/>
      <c r="I359" s="109"/>
      <c r="J359" s="109">
        <f t="shared" si="117"/>
        <v>0</v>
      </c>
      <c r="K359" s="106" t="e">
        <f t="shared" si="110"/>
        <v>#DIV/0!</v>
      </c>
      <c r="L359" s="109"/>
      <c r="M359" s="110"/>
      <c r="N359" s="109"/>
      <c r="O359" s="111">
        <f t="shared" ref="O359:O360" si="125">M359+N359</f>
        <v>0</v>
      </c>
      <c r="P359" s="111">
        <f t="shared" si="124"/>
        <v>0</v>
      </c>
      <c r="Q359" s="108" t="e">
        <f t="shared" ref="Q359:Q416" si="126">ROUND(O359/L359*100,2)</f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-414433</v>
      </c>
      <c r="N373" s="114">
        <v>-22</v>
      </c>
      <c r="O373" s="117">
        <f t="shared" si="132"/>
        <v>-414455</v>
      </c>
      <c r="P373" s="117">
        <f t="shared" si="124"/>
        <v>414455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6492000</v>
      </c>
      <c r="J375" s="109">
        <f>J333+J338</f>
        <v>4908000</v>
      </c>
      <c r="K375" s="106">
        <f t="shared" si="128"/>
        <v>56.95</v>
      </c>
      <c r="L375" s="105">
        <f>L333+L338</f>
        <v>6492000</v>
      </c>
      <c r="M375" s="105">
        <f>M333+M338</f>
        <v>3306448.8</v>
      </c>
      <c r="N375" s="105">
        <f>N333+N338</f>
        <v>1117960</v>
      </c>
      <c r="O375" s="105">
        <f>O333+O338</f>
        <v>4424408.8</v>
      </c>
      <c r="P375" s="107">
        <f t="shared" si="124"/>
        <v>2067591.2000000002</v>
      </c>
      <c r="Q375" s="108">
        <f t="shared" ref="Q375:Q381" si="133">ROUND(O375/N375*100,2)</f>
        <v>395.76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131000</v>
      </c>
      <c r="J376" s="109">
        <f t="shared" si="117"/>
        <v>171000</v>
      </c>
      <c r="K376" s="106">
        <f t="shared" si="128"/>
        <v>43.38</v>
      </c>
      <c r="L376" s="105">
        <f>L377</f>
        <v>131000</v>
      </c>
      <c r="M376" s="105">
        <f>M377</f>
        <v>42080.7</v>
      </c>
      <c r="N376" s="105">
        <f>N377</f>
        <v>12952</v>
      </c>
      <c r="O376" s="105">
        <f>O377</f>
        <v>55032.7</v>
      </c>
      <c r="P376" s="107">
        <f t="shared" si="124"/>
        <v>75967.3</v>
      </c>
      <c r="Q376" s="108">
        <f t="shared" si="133"/>
        <v>424.9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131000</v>
      </c>
      <c r="J377" s="109">
        <f t="shared" si="117"/>
        <v>171000</v>
      </c>
      <c r="K377" s="106">
        <f t="shared" si="128"/>
        <v>43.38</v>
      </c>
      <c r="L377" s="105">
        <f>L356</f>
        <v>131000</v>
      </c>
      <c r="M377" s="105">
        <f>M356</f>
        <v>42080.7</v>
      </c>
      <c r="N377" s="105">
        <f>N356</f>
        <v>12952</v>
      </c>
      <c r="O377" s="105">
        <f>O356</f>
        <v>55032.7</v>
      </c>
      <c r="P377" s="107">
        <f t="shared" si="124"/>
        <v>75967.3</v>
      </c>
      <c r="Q377" s="108">
        <f t="shared" si="133"/>
        <v>424.9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4628000</v>
      </c>
      <c r="I378" s="105">
        <f>I379+I380</f>
        <v>2648500</v>
      </c>
      <c r="J378" s="109">
        <f t="shared" si="117"/>
        <v>1979500</v>
      </c>
      <c r="K378" s="106">
        <f t="shared" si="128"/>
        <v>57.23</v>
      </c>
      <c r="L378" s="105">
        <f>L379+L380</f>
        <v>2648500</v>
      </c>
      <c r="M378" s="105">
        <f>M379+M380</f>
        <v>912976.00000000023</v>
      </c>
      <c r="N378" s="105">
        <f>N379+N380</f>
        <v>428390.12999999989</v>
      </c>
      <c r="O378" s="105">
        <f>O379+O380</f>
        <v>1341366.1300000001</v>
      </c>
      <c r="P378" s="107">
        <f t="shared" si="124"/>
        <v>1307133.8699999999</v>
      </c>
      <c r="Q378" s="108">
        <f t="shared" si="133"/>
        <v>313.12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28000</v>
      </c>
      <c r="J379" s="109">
        <f t="shared" si="117"/>
        <v>18000</v>
      </c>
      <c r="K379" s="106">
        <f t="shared" si="128"/>
        <v>60.87</v>
      </c>
      <c r="L379" s="105">
        <f>+L326</f>
        <v>28000</v>
      </c>
      <c r="M379" s="105">
        <f>+M326</f>
        <v>15084</v>
      </c>
      <c r="N379" s="105">
        <f>+N326</f>
        <v>4841.18</v>
      </c>
      <c r="O379" s="105">
        <f>+O326</f>
        <v>19925.18</v>
      </c>
      <c r="P379" s="107">
        <f t="shared" si="124"/>
        <v>8074.82</v>
      </c>
      <c r="Q379" s="108">
        <f t="shared" si="133"/>
        <v>411.58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4582000</v>
      </c>
      <c r="I380" s="105">
        <f>I262-I375-I376-I379</f>
        <v>2620500</v>
      </c>
      <c r="J380" s="109">
        <f t="shared" si="117"/>
        <v>1961500</v>
      </c>
      <c r="K380" s="106">
        <f t="shared" si="128"/>
        <v>57.19</v>
      </c>
      <c r="L380" s="105">
        <f>L262-L375-L376-L379</f>
        <v>2620500</v>
      </c>
      <c r="M380" s="105">
        <f>M262-M375-M376-M379</f>
        <v>897892.00000000023</v>
      </c>
      <c r="N380" s="105">
        <f>N262-N375-N376-N379</f>
        <v>423548.9499999999</v>
      </c>
      <c r="O380" s="105">
        <f>O262-O375-O376-O379</f>
        <v>1321440.9500000002</v>
      </c>
      <c r="P380" s="107">
        <f t="shared" si="124"/>
        <v>1299059.0499999998</v>
      </c>
      <c r="Q380" s="108">
        <f t="shared" si="133"/>
        <v>311.99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26777000</v>
      </c>
      <c r="I381" s="105">
        <f>I383</f>
        <v>12413900</v>
      </c>
      <c r="J381" s="109">
        <f t="shared" si="117"/>
        <v>14363100</v>
      </c>
      <c r="K381" s="106">
        <f t="shared" si="128"/>
        <v>46.36</v>
      </c>
      <c r="L381" s="105">
        <f>L383</f>
        <v>12413900</v>
      </c>
      <c r="M381" s="105">
        <f>M383</f>
        <v>6916028.7999999998</v>
      </c>
      <c r="N381" s="105">
        <f>N383</f>
        <v>3210408.5</v>
      </c>
      <c r="O381" s="105">
        <f>O383</f>
        <v>10126437.300000001</v>
      </c>
      <c r="P381" s="107">
        <f t="shared" si="124"/>
        <v>2287462.6999999993</v>
      </c>
      <c r="Q381" s="108">
        <f t="shared" si="133"/>
        <v>315.43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14" t="s">
        <v>206</v>
      </c>
      <c r="B383" s="215"/>
      <c r="C383" s="215"/>
      <c r="D383" s="215"/>
      <c r="E383" s="215"/>
      <c r="F383" s="215"/>
      <c r="G383" s="169" t="s">
        <v>207</v>
      </c>
      <c r="H383" s="119">
        <f>+H384+H445</f>
        <v>26777000</v>
      </c>
      <c r="I383" s="119">
        <f>+I384+I445</f>
        <v>12413900</v>
      </c>
      <c r="J383" s="119">
        <f>+J384</f>
        <v>14363100</v>
      </c>
      <c r="K383" s="131">
        <f t="shared" ref="K383:K416" si="134">ROUND(I383/H383*100,2)</f>
        <v>46.36</v>
      </c>
      <c r="L383" s="119">
        <f>+L384+L445</f>
        <v>12413900</v>
      </c>
      <c r="M383" s="121">
        <f>+M384+M445</f>
        <v>6916028.7999999998</v>
      </c>
      <c r="N383" s="119">
        <f>+N384+N445</f>
        <v>3210408.5</v>
      </c>
      <c r="O383" s="122">
        <f>+O384+O445</f>
        <v>10126437.300000001</v>
      </c>
      <c r="P383" s="122">
        <f t="shared" si="124"/>
        <v>2287462.6999999993</v>
      </c>
      <c r="Q383" s="123">
        <f t="shared" si="126"/>
        <v>81.569999999999993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26777000</v>
      </c>
      <c r="I384" s="105">
        <f>I385+I388+I391+I394+I400+I414</f>
        <v>12413900</v>
      </c>
      <c r="J384" s="105">
        <f>J385+J388+J391+J394+J400+J414</f>
        <v>14363100</v>
      </c>
      <c r="K384" s="130">
        <f t="shared" si="134"/>
        <v>46.36</v>
      </c>
      <c r="L384" s="105">
        <f>L385+L388+L391+L394+L400+L414</f>
        <v>12413900</v>
      </c>
      <c r="M384" s="96">
        <f>M385+M388+M391+M394+M400+M414</f>
        <v>6966548.7999999998</v>
      </c>
      <c r="N384" s="105">
        <f>N385+N388+N391+N394+N400+N414</f>
        <v>3211398.5</v>
      </c>
      <c r="O384" s="107">
        <f>O385+O388+O391+O394+O400+O414</f>
        <v>10177947.300000001</v>
      </c>
      <c r="P384" s="107">
        <f t="shared" si="124"/>
        <v>2235952.6999999993</v>
      </c>
      <c r="Q384" s="108">
        <f t="shared" si="126"/>
        <v>81.99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5000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5000</v>
      </c>
      <c r="M385" s="96">
        <f t="shared" si="136"/>
        <v>0</v>
      </c>
      <c r="N385" s="105">
        <f t="shared" si="136"/>
        <v>0</v>
      </c>
      <c r="O385" s="107">
        <f t="shared" ref="O385:O386" si="137">O386</f>
        <v>0</v>
      </c>
      <c r="P385" s="107">
        <f t="shared" si="124"/>
        <v>5000</v>
      </c>
      <c r="Q385" s="108">
        <f t="shared" si="126"/>
        <v>0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5000</v>
      </c>
      <c r="J386" s="105">
        <f t="shared" si="135"/>
        <v>0</v>
      </c>
      <c r="K386" s="130">
        <f t="shared" si="134"/>
        <v>100</v>
      </c>
      <c r="L386" s="105">
        <f t="shared" si="136"/>
        <v>5000</v>
      </c>
      <c r="M386" s="96">
        <f t="shared" si="136"/>
        <v>0</v>
      </c>
      <c r="N386" s="105">
        <f t="shared" si="136"/>
        <v>0</v>
      </c>
      <c r="O386" s="107">
        <f t="shared" si="137"/>
        <v>0</v>
      </c>
      <c r="P386" s="107">
        <f t="shared" si="124"/>
        <v>5000</v>
      </c>
      <c r="Q386" s="108">
        <f t="shared" si="126"/>
        <v>0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5000</v>
      </c>
      <c r="J387" s="109">
        <f t="shared" ref="J387:J441" si="138">H387-I387</f>
        <v>0</v>
      </c>
      <c r="K387" s="130">
        <f t="shared" si="134"/>
        <v>100</v>
      </c>
      <c r="L387" s="109">
        <v>5000</v>
      </c>
      <c r="M387" s="110"/>
      <c r="N387" s="109"/>
      <c r="O387" s="111">
        <f t="shared" ref="O387" si="139">M387+N387</f>
        <v>0</v>
      </c>
      <c r="P387" s="111">
        <f t="shared" si="124"/>
        <v>5000</v>
      </c>
      <c r="Q387" s="108">
        <f t="shared" si="126"/>
        <v>0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2348000</v>
      </c>
      <c r="I400" s="105">
        <f>+I401+I404+I407+I410</f>
        <v>440000</v>
      </c>
      <c r="J400" s="109">
        <f t="shared" si="138"/>
        <v>1908000</v>
      </c>
      <c r="K400" s="130">
        <f t="shared" si="134"/>
        <v>18.739999999999998</v>
      </c>
      <c r="L400" s="105">
        <f>+L401+L404+L407+L410</f>
        <v>440000</v>
      </c>
      <c r="M400" s="96">
        <f>+M401+M404+M407+M410</f>
        <v>0</v>
      </c>
      <c r="N400" s="105">
        <f>+N401+N404+N407+N410</f>
        <v>0</v>
      </c>
      <c r="O400" s="107">
        <f t="shared" ref="O400" si="146">+O401+O404+O407+O410</f>
        <v>0</v>
      </c>
      <c r="P400" s="111">
        <f t="shared" si="124"/>
        <v>440000</v>
      </c>
      <c r="Q400" s="108">
        <f t="shared" si="126"/>
        <v>0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2348000</v>
      </c>
      <c r="I407" s="109">
        <f>I408+I409</f>
        <v>440000</v>
      </c>
      <c r="J407" s="109">
        <f t="shared" si="138"/>
        <v>1908000</v>
      </c>
      <c r="K407" s="130">
        <f t="shared" si="134"/>
        <v>18.739999999999998</v>
      </c>
      <c r="L407" s="109">
        <f>L408+L409</f>
        <v>440000</v>
      </c>
      <c r="M407" s="110">
        <f>M408+M409</f>
        <v>0</v>
      </c>
      <c r="N407" s="109">
        <f>N408+N409</f>
        <v>0</v>
      </c>
      <c r="O407" s="111">
        <f>O408+O409</f>
        <v>0</v>
      </c>
      <c r="P407" s="111">
        <f>P408+P409</f>
        <v>0</v>
      </c>
      <c r="Q407" s="108">
        <f t="shared" si="126"/>
        <v>0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502000</v>
      </c>
      <c r="I408" s="109">
        <v>94000</v>
      </c>
      <c r="J408" s="109">
        <f t="shared" si="138"/>
        <v>408000</v>
      </c>
      <c r="K408" s="130">
        <f t="shared" si="134"/>
        <v>18.73</v>
      </c>
      <c r="L408" s="109">
        <v>94000</v>
      </c>
      <c r="M408" s="110"/>
      <c r="N408" s="109"/>
      <c r="O408" s="111">
        <f t="shared" ref="O408:O413" si="149">M408+N408</f>
        <v>0</v>
      </c>
      <c r="P408" s="111"/>
      <c r="Q408" s="108">
        <f t="shared" si="126"/>
        <v>0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1846000</v>
      </c>
      <c r="I409" s="109">
        <v>346000</v>
      </c>
      <c r="J409" s="109">
        <f t="shared" si="138"/>
        <v>1500000</v>
      </c>
      <c r="K409" s="130">
        <f t="shared" si="134"/>
        <v>18.739999999999998</v>
      </c>
      <c r="L409" s="109">
        <v>346000</v>
      </c>
      <c r="M409" s="110"/>
      <c r="N409" s="109"/>
      <c r="O409" s="111">
        <f t="shared" si="149"/>
        <v>0</v>
      </c>
      <c r="P409" s="111"/>
      <c r="Q409" s="108">
        <f t="shared" si="126"/>
        <v>0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11968900</v>
      </c>
      <c r="J414" s="105">
        <f t="shared" si="138"/>
        <v>12455100</v>
      </c>
      <c r="K414" s="130">
        <f t="shared" si="134"/>
        <v>49</v>
      </c>
      <c r="L414" s="105">
        <f>L415</f>
        <v>11968900</v>
      </c>
      <c r="M414" s="96">
        <f>M415</f>
        <v>6966548.7999999998</v>
      </c>
      <c r="N414" s="105">
        <f>N415</f>
        <v>3211398.5</v>
      </c>
      <c r="O414" s="107">
        <f t="shared" ref="O414" si="150">O415</f>
        <v>10177947.300000001</v>
      </c>
      <c r="P414" s="107">
        <f t="shared" si="124"/>
        <v>1790952.6999999993</v>
      </c>
      <c r="Q414" s="108">
        <f t="shared" si="126"/>
        <v>85.04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11968900</v>
      </c>
      <c r="J415" s="109">
        <f t="shared" si="138"/>
        <v>12455100</v>
      </c>
      <c r="K415" s="130">
        <f t="shared" si="134"/>
        <v>49</v>
      </c>
      <c r="L415" s="105">
        <f t="shared" ref="L415:O415" si="151">+L416+L441</f>
        <v>11968900</v>
      </c>
      <c r="M415" s="96">
        <f t="shared" si="151"/>
        <v>6966548.7999999998</v>
      </c>
      <c r="N415" s="105">
        <f t="shared" si="151"/>
        <v>3211398.5</v>
      </c>
      <c r="O415" s="105">
        <f t="shared" si="151"/>
        <v>10177947.300000001</v>
      </c>
      <c r="P415" s="107">
        <f t="shared" si="124"/>
        <v>1790952.6999999993</v>
      </c>
      <c r="Q415" s="108">
        <f t="shared" si="126"/>
        <v>85.04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11968900</v>
      </c>
      <c r="J416" s="109">
        <f t="shared" si="138"/>
        <v>12455100</v>
      </c>
      <c r="K416" s="130">
        <f t="shared" si="134"/>
        <v>49</v>
      </c>
      <c r="L416" s="105">
        <f t="shared" ref="L416:N416" si="152">+L417+L427+L429+L434+L435+L436+L437+L438+L439+L440+L431</f>
        <v>11968900</v>
      </c>
      <c r="M416" s="132">
        <f t="shared" si="152"/>
        <v>6966548.7999999998</v>
      </c>
      <c r="N416" s="105">
        <f t="shared" si="152"/>
        <v>3211398.5</v>
      </c>
      <c r="O416" s="105">
        <f>+O417+O427+O429+O434+O435+O436+O437+O438+O439+O440+O431</f>
        <v>10177947.300000001</v>
      </c>
      <c r="P416" s="132">
        <f t="shared" si="124"/>
        <v>1790952.6999999993</v>
      </c>
      <c r="Q416" s="108">
        <f t="shared" si="126"/>
        <v>85.04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0</v>
      </c>
      <c r="I417" s="105">
        <f>+I418+I419</f>
        <v>0</v>
      </c>
      <c r="J417" s="109">
        <f t="shared" si="138"/>
        <v>0</v>
      </c>
      <c r="K417" s="130"/>
      <c r="L417" s="105">
        <f>+L418+L419</f>
        <v>0</v>
      </c>
      <c r="M417" s="96">
        <f>+M418+M419</f>
        <v>0</v>
      </c>
      <c r="N417" s="105">
        <f>+N418+N419</f>
        <v>0</v>
      </c>
      <c r="O417" s="105">
        <f>+O418+O419</f>
        <v>0</v>
      </c>
      <c r="P417" s="107">
        <f t="shared" si="124"/>
        <v>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/>
      <c r="I418" s="109"/>
      <c r="J418" s="109">
        <f t="shared" si="138"/>
        <v>0</v>
      </c>
      <c r="K418" s="130"/>
      <c r="L418" s="109"/>
      <c r="M418" s="110"/>
      <c r="N418" s="109"/>
      <c r="O418" s="111">
        <f t="shared" ref="O418:O426" si="153">M418+N418</f>
        <v>0</v>
      </c>
      <c r="P418" s="111">
        <f t="shared" si="124"/>
        <v>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270245</v>
      </c>
      <c r="I427" s="105">
        <f>I428</f>
        <v>270245</v>
      </c>
      <c r="J427" s="109">
        <f t="shared" si="138"/>
        <v>0</v>
      </c>
      <c r="K427" s="130"/>
      <c r="L427" s="105">
        <f>L428</f>
        <v>270245</v>
      </c>
      <c r="M427" s="96">
        <f>M428</f>
        <v>155994.79999999999</v>
      </c>
      <c r="N427" s="105">
        <f>N428</f>
        <v>114250</v>
      </c>
      <c r="O427" s="105">
        <f>O428</f>
        <v>270244.8</v>
      </c>
      <c r="P427" s="133">
        <f t="shared" si="124"/>
        <v>0.20000000001164153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270245</v>
      </c>
      <c r="I428" s="109">
        <v>270245</v>
      </c>
      <c r="J428" s="109">
        <f t="shared" si="138"/>
        <v>0</v>
      </c>
      <c r="K428" s="130"/>
      <c r="L428" s="109">
        <v>270245</v>
      </c>
      <c r="M428" s="110">
        <v>155994.79999999999</v>
      </c>
      <c r="N428" s="109">
        <v>114250</v>
      </c>
      <c r="O428" s="111">
        <f t="shared" ref="O428" si="154">M428+N428</f>
        <v>270244.8</v>
      </c>
      <c r="P428" s="111">
        <f t="shared" si="124"/>
        <v>0.20000000001164153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23984631</v>
      </c>
      <c r="I429" s="105">
        <f>I430</f>
        <v>11529531</v>
      </c>
      <c r="J429" s="109">
        <f t="shared" si="138"/>
        <v>12455100</v>
      </c>
      <c r="K429" s="130"/>
      <c r="L429" s="105">
        <f>L430</f>
        <v>11529531</v>
      </c>
      <c r="M429" s="96">
        <f>M430</f>
        <v>6675666</v>
      </c>
      <c r="N429" s="105">
        <f>N430</f>
        <v>3062912.5</v>
      </c>
      <c r="O429" s="105">
        <f>O430</f>
        <v>9738578.5</v>
      </c>
      <c r="P429" s="133">
        <f t="shared" si="124"/>
        <v>1790952.5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23984631</v>
      </c>
      <c r="I430" s="109">
        <v>11529531</v>
      </c>
      <c r="J430" s="109">
        <f t="shared" si="138"/>
        <v>12455100</v>
      </c>
      <c r="K430" s="130"/>
      <c r="L430" s="109">
        <v>11529531</v>
      </c>
      <c r="M430" s="110">
        <v>6675666</v>
      </c>
      <c r="N430" s="109">
        <v>3062912.5</v>
      </c>
      <c r="O430" s="111">
        <f t="shared" ref="O430" si="155">M430+N430</f>
        <v>9738578.5</v>
      </c>
      <c r="P430" s="111">
        <f t="shared" ref="P430:P445" si="156">L430-O430</f>
        <v>1790952.5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1887</v>
      </c>
      <c r="I431" s="105">
        <f>+I432+I433</f>
        <v>1887</v>
      </c>
      <c r="J431" s="109">
        <f t="shared" si="138"/>
        <v>0</v>
      </c>
      <c r="K431" s="130"/>
      <c r="L431" s="105">
        <f>+L432+L433</f>
        <v>1887</v>
      </c>
      <c r="M431" s="105">
        <f>+M432+M433</f>
        <v>1887</v>
      </c>
      <c r="N431" s="105">
        <f>+N432+N433</f>
        <v>0</v>
      </c>
      <c r="O431" s="105">
        <f t="shared" ref="O431" si="157">+O432+O433</f>
        <v>1887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>
        <v>990</v>
      </c>
      <c r="N432" s="109">
        <v>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/>
      <c r="N436" s="105"/>
      <c r="O436" s="111">
        <f t="shared" si="159"/>
        <v>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/>
      <c r="N437" s="105"/>
      <c r="O437" s="111">
        <f t="shared" si="159"/>
        <v>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167237</v>
      </c>
      <c r="I438" s="105">
        <v>167237</v>
      </c>
      <c r="J438" s="109">
        <f t="shared" si="138"/>
        <v>0</v>
      </c>
      <c r="K438" s="130"/>
      <c r="L438" s="105">
        <v>167237</v>
      </c>
      <c r="M438" s="96">
        <v>133001</v>
      </c>
      <c r="N438" s="105">
        <v>34236</v>
      </c>
      <c r="O438" s="111">
        <f t="shared" si="159"/>
        <v>167237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-50520</v>
      </c>
      <c r="N445" s="114">
        <v>-990</v>
      </c>
      <c r="O445" s="135">
        <f t="shared" si="164"/>
        <v>-51510</v>
      </c>
      <c r="P445" s="135">
        <f t="shared" si="156"/>
        <v>51510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26777000</v>
      </c>
      <c r="I447" s="105">
        <f>SUM(I448:I450)</f>
        <v>12413900</v>
      </c>
      <c r="J447" s="105">
        <f t="shared" si="161"/>
        <v>14363100</v>
      </c>
      <c r="K447" s="130"/>
      <c r="L447" s="105">
        <f>SUM(L448:L450)</f>
        <v>12413900</v>
      </c>
      <c r="M447" s="105">
        <f>SUM(M448:M450)</f>
        <v>6916028.7999999998</v>
      </c>
      <c r="N447" s="105">
        <f>SUM(N448:N450)</f>
        <v>3210408.5</v>
      </c>
      <c r="O447" s="105">
        <f>SUM(O448:O450)</f>
        <v>10126437.300000001</v>
      </c>
      <c r="P447" s="107">
        <f t="shared" si="165"/>
        <v>16650562.699999999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5000</v>
      </c>
      <c r="I448" s="105">
        <f>I386+I391</f>
        <v>5000</v>
      </c>
      <c r="J448" s="105">
        <f t="shared" si="161"/>
        <v>0</v>
      </c>
      <c r="K448" s="130"/>
      <c r="L448" s="105">
        <f>L386+L391</f>
        <v>5000</v>
      </c>
      <c r="M448" s="105">
        <f>M386+M391</f>
        <v>0</v>
      </c>
      <c r="N448" s="105">
        <f>N386+N391</f>
        <v>0</v>
      </c>
      <c r="O448" s="105">
        <f>O386+O391</f>
        <v>0</v>
      </c>
      <c r="P448" s="107">
        <f t="shared" si="165"/>
        <v>5000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11968900</v>
      </c>
      <c r="J449" s="105">
        <f t="shared" si="161"/>
        <v>12455100</v>
      </c>
      <c r="K449" s="130"/>
      <c r="L449" s="105">
        <f>L388+L414</f>
        <v>11968900</v>
      </c>
      <c r="M449" s="105">
        <f>M388+M414</f>
        <v>6966548.7999999998</v>
      </c>
      <c r="N449" s="105">
        <f>N388+N414</f>
        <v>3211398.5</v>
      </c>
      <c r="O449" s="105">
        <f>O388+O414</f>
        <v>10177947.300000001</v>
      </c>
      <c r="P449" s="107">
        <f t="shared" si="165"/>
        <v>14246052.699999999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2348000</v>
      </c>
      <c r="I450" s="105">
        <f>I383-I448-I449</f>
        <v>440000</v>
      </c>
      <c r="J450" s="105">
        <f t="shared" si="161"/>
        <v>1908000</v>
      </c>
      <c r="K450" s="130"/>
      <c r="L450" s="105">
        <f>L383-L448-L449</f>
        <v>440000</v>
      </c>
      <c r="M450" s="105">
        <f>M383-M448-M449</f>
        <v>-50520</v>
      </c>
      <c r="N450" s="105">
        <f>N383-N448-N449</f>
        <v>-990</v>
      </c>
      <c r="O450" s="105">
        <f>O383-O448-O449</f>
        <v>-51510</v>
      </c>
      <c r="P450" s="107">
        <f t="shared" si="165"/>
        <v>2399510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43150000</v>
      </c>
      <c r="I451" s="105">
        <f>I82-I452</f>
        <v>21693400</v>
      </c>
      <c r="J451" s="105">
        <f t="shared" si="161"/>
        <v>21456600</v>
      </c>
      <c r="K451" s="130"/>
      <c r="L451" s="105">
        <f>L82-L452</f>
        <v>21693400</v>
      </c>
      <c r="M451" s="105">
        <f>M82-M452</f>
        <v>11179232.300000001</v>
      </c>
      <c r="N451" s="105">
        <f>N82-N452</f>
        <v>4770091.63</v>
      </c>
      <c r="O451" s="105">
        <f>O82-O452</f>
        <v>15949323.93</v>
      </c>
      <c r="P451" s="107">
        <f t="shared" si="165"/>
        <v>27200676.07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241000</v>
      </c>
      <c r="I452" s="105">
        <f>+I110</f>
        <v>241000</v>
      </c>
      <c r="J452" s="105">
        <f t="shared" si="161"/>
        <v>0</v>
      </c>
      <c r="K452" s="130"/>
      <c r="L452" s="105">
        <f>+L110</f>
        <v>241000</v>
      </c>
      <c r="M452" s="105">
        <f>+M110</f>
        <v>49139</v>
      </c>
      <c r="N452" s="105">
        <f>+N110</f>
        <v>191171</v>
      </c>
      <c r="O452" s="105">
        <f>+O110</f>
        <v>240310</v>
      </c>
      <c r="P452" s="107">
        <f t="shared" si="165"/>
        <v>690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18" t="s">
        <v>238</v>
      </c>
      <c r="B453" s="219"/>
      <c r="C453" s="219"/>
      <c r="D453" s="219"/>
      <c r="E453" s="219"/>
      <c r="F453" s="219"/>
      <c r="G453" s="89" t="s">
        <v>239</v>
      </c>
      <c r="H453" s="105">
        <f>H9-H82</f>
        <v>-19868000</v>
      </c>
      <c r="I453" s="105">
        <f>I9-I82</f>
        <v>-9709400</v>
      </c>
      <c r="J453" s="105">
        <f t="shared" si="161"/>
        <v>-10158600</v>
      </c>
      <c r="K453" s="130"/>
      <c r="L453" s="105">
        <f>L9-L82</f>
        <v>-9709400</v>
      </c>
      <c r="M453" s="124">
        <f>M9-M82</f>
        <v>-4292770.3000000007</v>
      </c>
      <c r="N453" s="105">
        <f>N9-N82</f>
        <v>-3153157.78</v>
      </c>
      <c r="O453" s="107">
        <f>O9-O82</f>
        <v>-7445928.0800000001</v>
      </c>
      <c r="P453" s="107">
        <f t="shared" si="165"/>
        <v>-12422071.92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-21127000</v>
      </c>
      <c r="I454" s="105">
        <f>I60-I451</f>
        <v>-10968400</v>
      </c>
      <c r="J454" s="105">
        <f t="shared" si="161"/>
        <v>-10158600</v>
      </c>
      <c r="K454" s="130"/>
      <c r="L454" s="105">
        <f>L60-L451</f>
        <v>-10968400</v>
      </c>
      <c r="M454" s="124">
        <f>M60-M451</f>
        <v>-5863806.3000000007</v>
      </c>
      <c r="N454" s="105">
        <f>N60-N451</f>
        <v>-3061948.8</v>
      </c>
      <c r="O454" s="107">
        <f>O60-O451</f>
        <v>-8925755.0999999996</v>
      </c>
      <c r="P454" s="107">
        <f t="shared" si="165"/>
        <v>-12201244.9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1259000</v>
      </c>
      <c r="I455" s="136">
        <f>+I61-I452</f>
        <v>1259000</v>
      </c>
      <c r="J455" s="136">
        <f t="shared" si="161"/>
        <v>0</v>
      </c>
      <c r="K455" s="136"/>
      <c r="L455" s="136">
        <f>+L61-L452</f>
        <v>1259000</v>
      </c>
      <c r="M455" s="136">
        <f>+M61-M452</f>
        <v>1571036</v>
      </c>
      <c r="N455" s="136">
        <f>+N61-N452</f>
        <v>-91208.98</v>
      </c>
      <c r="O455" s="136">
        <f>+O61-O452</f>
        <v>1479827.02</v>
      </c>
      <c r="P455" s="136">
        <f t="shared" si="165"/>
        <v>-220827.02000000002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A177:F177"/>
    <mergeCell ref="A262:F262"/>
    <mergeCell ref="A383:F383"/>
    <mergeCell ref="A453:F453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2025-02-12T10:02:53Z</cp:lastPrinted>
  <dcterms:created xsi:type="dcterms:W3CDTF">2023-03-01T12:03:54Z</dcterms:created>
  <dcterms:modified xsi:type="dcterms:W3CDTF">2025-07-15T11:25:29Z</dcterms:modified>
</cp:coreProperties>
</file>