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 saveExternalLinkValues="0" defaultThemeVersion="124226"/>
  <mc:AlternateContent xmlns:mc="http://schemas.openxmlformats.org/markup-compatibility/2006">
    <mc:Choice Requires="x15">
      <x15ac:absPath xmlns:x15ac="http://schemas.microsoft.com/office/spreadsheetml/2010/11/ac" url="C:\Users\Sorin.Marinescu\Desktop\"/>
    </mc:Choice>
  </mc:AlternateContent>
  <xr:revisionPtr revIDLastSave="0" documentId="13_ncr:1_{2E455374-DB36-425E-8038-A0BFDDF90FD5}" xr6:coauthVersionLast="47" xr6:coauthVersionMax="47" xr10:uidLastSave="{00000000-0000-0000-0000-000000000000}"/>
  <bookViews>
    <workbookView xWindow="-120" yWindow="-120" windowWidth="29040" windowHeight="15720" tabRatio="741" firstSheet="8" activeTab="16" xr2:uid="{00000000-000D-0000-FFFF-FFFF00000000}"/>
  </bookViews>
  <sheets>
    <sheet name="RATA" sheetId="44" r:id="rId1"/>
    <sheet name="populatia 2018" sheetId="46" r:id="rId2"/>
    <sheet name="F07-SITSOM" sheetId="9" r:id="rId3"/>
    <sheet name="F13-ind75" sheetId="31" r:id="rId4"/>
    <sheet name="F14-ind50" sheetId="32" r:id="rId5"/>
    <sheet name="F15-b.pl." sheetId="33" state="hidden" r:id="rId6"/>
    <sheet name="F16-neind." sheetId="34" r:id="rId7"/>
    <sheet name="centr NU  COMPLETATI" sheetId="45" r:id="rId8"/>
    <sheet name="f17 GRUPE VARSTA" sheetId="47" r:id="rId9"/>
    <sheet name="F19 DURATA SOMAJ" sheetId="51" r:id="rId10"/>
    <sheet name="SLD NU COMPLETATI" sheetId="50" r:id="rId11"/>
    <sheet name="INTRARI" sheetId="53" r:id="rId12"/>
    <sheet name="IESIRI" sheetId="52" r:id="rId13"/>
    <sheet name="profilare varste " sheetId="54" r:id="rId14"/>
    <sheet name="profilare varste NU COMPLETATI" sheetId="57" r:id="rId15"/>
    <sheet name="profilare   durata" sheetId="55" r:id="rId16"/>
    <sheet name="profilare   studii" sheetId="56" r:id="rId17"/>
  </sheets>
  <definedNames>
    <definedName name="_xlnm.Print_Area" localSheetId="7">'centr NU  COMPLETATI'!$A$1:$Q$16</definedName>
    <definedName name="_xlnm.Print_Area" localSheetId="2">'F07-SITSOM'!$A$1:$M$13</definedName>
    <definedName name="_xlnm.Print_Area" localSheetId="3">'F13-ind75'!$A$1:$AC$24</definedName>
    <definedName name="_xlnm.Print_Area" localSheetId="4">'F14-ind50'!$A$1:$AA$33</definedName>
    <definedName name="_xlnm.Print_Area" localSheetId="5">'F15-b.pl.'!$A$1:$J$62</definedName>
    <definedName name="_xlnm.Print_Area" localSheetId="6">'F16-neind.'!$A$1:$Q$16</definedName>
    <definedName name="_xlnm.Print_Area" localSheetId="8">'f17 GRUPE VARSTA'!$A$1:$I$58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9" i="55" l="1"/>
  <c r="B34" i="56"/>
  <c r="H12" i="51"/>
  <c r="C16" i="47" l="1"/>
  <c r="L12" i="51" l="1"/>
  <c r="D14" i="52" l="1"/>
  <c r="C14" i="52"/>
  <c r="D11" i="52"/>
  <c r="C11" i="52"/>
  <c r="D8" i="52"/>
  <c r="C8" i="52"/>
  <c r="D7" i="52" l="1"/>
  <c r="C7" i="52"/>
  <c r="C12" i="51"/>
  <c r="C53" i="47" l="1"/>
  <c r="L13" i="51" l="1"/>
  <c r="C13" i="51"/>
  <c r="D8" i="47" l="1"/>
  <c r="E8" i="47"/>
  <c r="D13" i="53" l="1"/>
  <c r="C13" i="53"/>
  <c r="K12" i="51" l="1"/>
  <c r="B66" i="56" l="1"/>
  <c r="B57" i="56"/>
  <c r="B47" i="56"/>
  <c r="E52" i="47" l="1"/>
  <c r="B17" i="56" l="1"/>
  <c r="G12" i="51"/>
  <c r="F12" i="51"/>
  <c r="E12" i="51"/>
  <c r="D12" i="51"/>
  <c r="R31" i="56"/>
  <c r="I10" i="47"/>
  <c r="H9" i="56" s="1"/>
  <c r="H10" i="47"/>
  <c r="G9" i="56" s="1"/>
  <c r="G10" i="47"/>
  <c r="F9" i="56" s="1"/>
  <c r="F10" i="47"/>
  <c r="E9" i="56" s="1"/>
  <c r="E10" i="47"/>
  <c r="D10" i="47"/>
  <c r="C9" i="56" s="1"/>
  <c r="R46" i="56"/>
  <c r="B38" i="56"/>
  <c r="R38" i="56" s="1"/>
  <c r="B30" i="56"/>
  <c r="R30" i="56" s="1"/>
  <c r="I2" i="44"/>
  <c r="H2" i="44"/>
  <c r="G2" i="44"/>
  <c r="M13" i="9" s="1"/>
  <c r="F28" i="57"/>
  <c r="E28" i="57"/>
  <c r="X28" i="57" s="1"/>
  <c r="D28" i="57"/>
  <c r="W28" i="57" s="1"/>
  <c r="C28" i="57"/>
  <c r="V28" i="57" s="1"/>
  <c r="F27" i="57"/>
  <c r="E27" i="57"/>
  <c r="X27" i="57" s="1"/>
  <c r="D27" i="57"/>
  <c r="W27" i="57" s="1"/>
  <c r="C27" i="57"/>
  <c r="V27" i="57" s="1"/>
  <c r="F25" i="57"/>
  <c r="E25" i="57"/>
  <c r="X25" i="57" s="1"/>
  <c r="D25" i="57"/>
  <c r="W25" i="57" s="1"/>
  <c r="C25" i="57"/>
  <c r="V25" i="57" s="1"/>
  <c r="F24" i="57"/>
  <c r="E24" i="57"/>
  <c r="X24" i="57" s="1"/>
  <c r="D24" i="57"/>
  <c r="W24" i="57" s="1"/>
  <c r="C24" i="57"/>
  <c r="V24" i="57" s="1"/>
  <c r="F22" i="57"/>
  <c r="E22" i="57"/>
  <c r="X22" i="57" s="1"/>
  <c r="D22" i="57"/>
  <c r="W22" i="57" s="1"/>
  <c r="C22" i="57"/>
  <c r="V22" i="57" s="1"/>
  <c r="F21" i="57"/>
  <c r="X21" i="57"/>
  <c r="D21" i="57"/>
  <c r="W21" i="57" s="1"/>
  <c r="C21" i="57"/>
  <c r="V21" i="57" s="1"/>
  <c r="F19" i="57"/>
  <c r="E19" i="57"/>
  <c r="X19" i="57" s="1"/>
  <c r="D19" i="57"/>
  <c r="W19" i="57" s="1"/>
  <c r="C19" i="57"/>
  <c r="V19" i="57" s="1"/>
  <c r="F18" i="57"/>
  <c r="E18" i="57"/>
  <c r="X18" i="57" s="1"/>
  <c r="D18" i="57"/>
  <c r="W18" i="57" s="1"/>
  <c r="C18" i="57"/>
  <c r="V18" i="57" s="1"/>
  <c r="F16" i="57"/>
  <c r="E16" i="57"/>
  <c r="X16" i="57" s="1"/>
  <c r="D16" i="57"/>
  <c r="W16" i="57" s="1"/>
  <c r="C16" i="57"/>
  <c r="V16" i="57" s="1"/>
  <c r="F15" i="57"/>
  <c r="E15" i="57"/>
  <c r="X15" i="57" s="1"/>
  <c r="D15" i="57"/>
  <c r="W15" i="57" s="1"/>
  <c r="C15" i="57"/>
  <c r="V15" i="57" s="1"/>
  <c r="F13" i="57"/>
  <c r="E13" i="57"/>
  <c r="X13" i="57" s="1"/>
  <c r="D13" i="57"/>
  <c r="W13" i="57" s="1"/>
  <c r="C13" i="57"/>
  <c r="V13" i="57" s="1"/>
  <c r="D12" i="57"/>
  <c r="W12" i="57" s="1"/>
  <c r="C12" i="57"/>
  <c r="V12" i="57" s="1"/>
  <c r="B65" i="56"/>
  <c r="R65" i="56" s="1"/>
  <c r="R66" i="56"/>
  <c r="B67" i="56"/>
  <c r="B68" i="56"/>
  <c r="R68" i="56" s="1"/>
  <c r="B69" i="56"/>
  <c r="R71" i="56"/>
  <c r="R64" i="56"/>
  <c r="R56" i="56"/>
  <c r="R57" i="56"/>
  <c r="B58" i="56"/>
  <c r="B59" i="56"/>
  <c r="R59" i="56" s="1"/>
  <c r="B60" i="56"/>
  <c r="R60" i="56" s="1"/>
  <c r="B61" i="56"/>
  <c r="B62" i="56"/>
  <c r="R62" i="56" s="1"/>
  <c r="R55" i="56"/>
  <c r="R47" i="56"/>
  <c r="B48" i="56"/>
  <c r="R48" i="56" s="1"/>
  <c r="B49" i="56"/>
  <c r="R49" i="56" s="1"/>
  <c r="B50" i="56"/>
  <c r="R50" i="56" s="1"/>
  <c r="B51" i="56"/>
  <c r="B52" i="56"/>
  <c r="B53" i="56"/>
  <c r="B39" i="56"/>
  <c r="B40" i="56"/>
  <c r="R40" i="56" s="1"/>
  <c r="B41" i="56"/>
  <c r="R41" i="56" s="1"/>
  <c r="B42" i="56"/>
  <c r="R42" i="56" s="1"/>
  <c r="R43" i="56"/>
  <c r="B44" i="56"/>
  <c r="R44" i="56" s="1"/>
  <c r="B37" i="56"/>
  <c r="R37" i="56" s="1"/>
  <c r="B29" i="56"/>
  <c r="R29" i="56" s="1"/>
  <c r="B32" i="56"/>
  <c r="R32" i="56" s="1"/>
  <c r="B33" i="56"/>
  <c r="R33" i="56" s="1"/>
  <c r="R34" i="56"/>
  <c r="R35" i="56"/>
  <c r="R28" i="56"/>
  <c r="B20" i="56"/>
  <c r="R20" i="56" s="1"/>
  <c r="R21" i="56"/>
  <c r="R22" i="56"/>
  <c r="R23" i="56"/>
  <c r="R24" i="56"/>
  <c r="R25" i="56"/>
  <c r="B19" i="56"/>
  <c r="R19" i="56" s="1"/>
  <c r="B11" i="56"/>
  <c r="B12" i="56"/>
  <c r="B13" i="56"/>
  <c r="B14" i="56"/>
  <c r="R14" i="56" s="1"/>
  <c r="B15" i="56"/>
  <c r="R15" i="56" s="1"/>
  <c r="R16" i="56"/>
  <c r="B10" i="56"/>
  <c r="C44" i="47"/>
  <c r="K44" i="47" s="1"/>
  <c r="C56" i="47"/>
  <c r="K56" i="47" s="1"/>
  <c r="AG17" i="56"/>
  <c r="AF17" i="56"/>
  <c r="AE17" i="56"/>
  <c r="AD17" i="56"/>
  <c r="AC17" i="56"/>
  <c r="AB17" i="56"/>
  <c r="AG16" i="56"/>
  <c r="AF16" i="56"/>
  <c r="AE16" i="56"/>
  <c r="AD16" i="56"/>
  <c r="AC16" i="56"/>
  <c r="AB16" i="56"/>
  <c r="AG15" i="56"/>
  <c r="AF15" i="56"/>
  <c r="AE15" i="56"/>
  <c r="AD15" i="56"/>
  <c r="AC15" i="56"/>
  <c r="AB15" i="56"/>
  <c r="AG14" i="56"/>
  <c r="AF14" i="56"/>
  <c r="AE14" i="56"/>
  <c r="AD14" i="56"/>
  <c r="AC14" i="56"/>
  <c r="AB14" i="56"/>
  <c r="AG13" i="56"/>
  <c r="AF13" i="56"/>
  <c r="AE13" i="56"/>
  <c r="AD13" i="56"/>
  <c r="AC13" i="56"/>
  <c r="AB13" i="56"/>
  <c r="AG12" i="56"/>
  <c r="AF12" i="56"/>
  <c r="AE12" i="56"/>
  <c r="AD12" i="56"/>
  <c r="AC12" i="56"/>
  <c r="AB12" i="56"/>
  <c r="AG11" i="56"/>
  <c r="AF11" i="56"/>
  <c r="AE11" i="56"/>
  <c r="AD11" i="56"/>
  <c r="AC11" i="56"/>
  <c r="AB11" i="56"/>
  <c r="AG10" i="56"/>
  <c r="AF10" i="56"/>
  <c r="AE10" i="56"/>
  <c r="AD10" i="56"/>
  <c r="AC10" i="56"/>
  <c r="AB10" i="56"/>
  <c r="D4" i="56"/>
  <c r="E6" i="55"/>
  <c r="C6" i="57"/>
  <c r="C6" i="54"/>
  <c r="C3" i="52"/>
  <c r="C3" i="53"/>
  <c r="B4" i="50"/>
  <c r="F6" i="51"/>
  <c r="C4" i="47"/>
  <c r="H6" i="34"/>
  <c r="H6" i="32"/>
  <c r="G7" i="9"/>
  <c r="H5" i="31"/>
  <c r="C5" i="46"/>
  <c r="D5" i="46"/>
  <c r="B5" i="46"/>
  <c r="O26" i="56"/>
  <c r="N26" i="56"/>
  <c r="M26" i="56"/>
  <c r="L26" i="56"/>
  <c r="K26" i="56"/>
  <c r="J26" i="56"/>
  <c r="O25" i="56"/>
  <c r="N25" i="56"/>
  <c r="M25" i="56"/>
  <c r="L25" i="56"/>
  <c r="K25" i="56"/>
  <c r="J25" i="56"/>
  <c r="O24" i="56"/>
  <c r="N24" i="56"/>
  <c r="M24" i="56"/>
  <c r="L24" i="56"/>
  <c r="K24" i="56"/>
  <c r="J24" i="56"/>
  <c r="O23" i="56"/>
  <c r="N23" i="56"/>
  <c r="M23" i="56"/>
  <c r="L23" i="56"/>
  <c r="K23" i="56"/>
  <c r="J23" i="56"/>
  <c r="O22" i="56"/>
  <c r="N22" i="56"/>
  <c r="M22" i="56"/>
  <c r="L22" i="56"/>
  <c r="K22" i="56"/>
  <c r="J22" i="56"/>
  <c r="O21" i="56"/>
  <c r="N21" i="56"/>
  <c r="M21" i="56"/>
  <c r="L21" i="56"/>
  <c r="K21" i="56"/>
  <c r="J21" i="56"/>
  <c r="O20" i="56"/>
  <c r="N20" i="56"/>
  <c r="M20" i="56"/>
  <c r="L20" i="56"/>
  <c r="K20" i="56"/>
  <c r="J20" i="56"/>
  <c r="O19" i="56"/>
  <c r="N19" i="56"/>
  <c r="M19" i="56"/>
  <c r="L19" i="56"/>
  <c r="K19" i="56"/>
  <c r="J19" i="56"/>
  <c r="E9" i="47"/>
  <c r="F9" i="47"/>
  <c r="G9" i="47"/>
  <c r="H9" i="47"/>
  <c r="I9" i="47"/>
  <c r="D9" i="47"/>
  <c r="D8" i="56"/>
  <c r="K8" i="56" s="1"/>
  <c r="F8" i="47"/>
  <c r="E8" i="56" s="1"/>
  <c r="L8" i="56" s="1"/>
  <c r="G8" i="47"/>
  <c r="H8" i="47"/>
  <c r="G8" i="56" s="1"/>
  <c r="N8" i="56" s="1"/>
  <c r="I8" i="47"/>
  <c r="H8" i="56" s="1"/>
  <c r="O8" i="56" s="1"/>
  <c r="C8" i="56"/>
  <c r="J8" i="56" s="1"/>
  <c r="D24" i="47"/>
  <c r="C27" i="56" s="1"/>
  <c r="E24" i="47"/>
  <c r="D27" i="56" s="1"/>
  <c r="F24" i="47"/>
  <c r="G24" i="47"/>
  <c r="F27" i="56" s="1"/>
  <c r="H24" i="47"/>
  <c r="I24" i="47"/>
  <c r="D31" i="47"/>
  <c r="E31" i="47"/>
  <c r="F31" i="47"/>
  <c r="G31" i="47"/>
  <c r="H31" i="47"/>
  <c r="I31" i="47"/>
  <c r="D38" i="47"/>
  <c r="E38" i="47"/>
  <c r="F38" i="47"/>
  <c r="G38" i="47"/>
  <c r="H38" i="47"/>
  <c r="I38" i="47"/>
  <c r="D45" i="47"/>
  <c r="E45" i="47"/>
  <c r="F45" i="47"/>
  <c r="G45" i="47"/>
  <c r="H45" i="47"/>
  <c r="I45" i="47"/>
  <c r="D52" i="47"/>
  <c r="F52" i="47"/>
  <c r="G52" i="47"/>
  <c r="H52" i="47"/>
  <c r="I52" i="47"/>
  <c r="K58" i="47"/>
  <c r="K57" i="47"/>
  <c r="K55" i="47"/>
  <c r="C54" i="47"/>
  <c r="K54" i="47" s="1"/>
  <c r="C51" i="47"/>
  <c r="K51" i="47" s="1"/>
  <c r="C50" i="47"/>
  <c r="K50" i="47" s="1"/>
  <c r="C49" i="47"/>
  <c r="K49" i="47" s="1"/>
  <c r="C48" i="47"/>
  <c r="K48" i="47" s="1"/>
  <c r="C47" i="47"/>
  <c r="K47" i="47" s="1"/>
  <c r="C46" i="47"/>
  <c r="K46" i="47" s="1"/>
  <c r="C43" i="47"/>
  <c r="K43" i="47" s="1"/>
  <c r="C42" i="47"/>
  <c r="K42" i="47" s="1"/>
  <c r="C41" i="47"/>
  <c r="K41" i="47" s="1"/>
  <c r="C40" i="47"/>
  <c r="K40" i="47" s="1"/>
  <c r="C39" i="47"/>
  <c r="K39" i="47" s="1"/>
  <c r="C37" i="47"/>
  <c r="K37" i="47" s="1"/>
  <c r="C36" i="47"/>
  <c r="K36" i="47" s="1"/>
  <c r="C35" i="47"/>
  <c r="K35" i="47" s="1"/>
  <c r="C34" i="47"/>
  <c r="K34" i="47" s="1"/>
  <c r="K33" i="47"/>
  <c r="C32" i="47"/>
  <c r="K32" i="47" s="1"/>
  <c r="C30" i="47"/>
  <c r="K30" i="47" s="1"/>
  <c r="C29" i="47"/>
  <c r="K29" i="47" s="1"/>
  <c r="C28" i="47"/>
  <c r="K28" i="47" s="1"/>
  <c r="C27" i="47"/>
  <c r="K27" i="47" s="1"/>
  <c r="K26" i="47"/>
  <c r="K25" i="47"/>
  <c r="K22" i="47"/>
  <c r="C21" i="47"/>
  <c r="K21" i="47"/>
  <c r="C20" i="47"/>
  <c r="K20" i="47"/>
  <c r="C19" i="47"/>
  <c r="K19" i="47" s="1"/>
  <c r="C18" i="47"/>
  <c r="K16" i="47"/>
  <c r="C15" i="47"/>
  <c r="K15" i="47" s="1"/>
  <c r="C14" i="47"/>
  <c r="K14" i="47" s="1"/>
  <c r="C13" i="47"/>
  <c r="K13" i="47"/>
  <c r="C12" i="47"/>
  <c r="K12" i="47" s="1"/>
  <c r="C11" i="47"/>
  <c r="E10" i="45"/>
  <c r="F10" i="45"/>
  <c r="G10" i="45"/>
  <c r="H10" i="45"/>
  <c r="I10" i="45"/>
  <c r="J10" i="45"/>
  <c r="K10" i="45"/>
  <c r="L10" i="45"/>
  <c r="M10" i="45"/>
  <c r="N10" i="45"/>
  <c r="O10" i="45"/>
  <c r="P10" i="45"/>
  <c r="Q10" i="45"/>
  <c r="D10" i="45"/>
  <c r="N18" i="55"/>
  <c r="D10" i="55"/>
  <c r="E10" i="55"/>
  <c r="F10" i="55"/>
  <c r="G10" i="55"/>
  <c r="H10" i="55"/>
  <c r="I10" i="55"/>
  <c r="J10" i="55"/>
  <c r="K10" i="55"/>
  <c r="C10" i="55"/>
  <c r="D9" i="55"/>
  <c r="E9" i="55"/>
  <c r="G9" i="55"/>
  <c r="H9" i="55"/>
  <c r="I9" i="55"/>
  <c r="J9" i="55"/>
  <c r="K9" i="55"/>
  <c r="C9" i="55"/>
  <c r="N17" i="55"/>
  <c r="H13" i="55"/>
  <c r="N13" i="55" s="1"/>
  <c r="I13" i="55"/>
  <c r="J13" i="55"/>
  <c r="K13" i="55"/>
  <c r="C29" i="54"/>
  <c r="D29" i="54"/>
  <c r="E29" i="54"/>
  <c r="C26" i="54"/>
  <c r="D26" i="54"/>
  <c r="E26" i="54"/>
  <c r="C23" i="54"/>
  <c r="D23" i="54"/>
  <c r="E23" i="54"/>
  <c r="C20" i="54"/>
  <c r="D20" i="54"/>
  <c r="C17" i="54"/>
  <c r="D17" i="54"/>
  <c r="E17" i="54"/>
  <c r="C14" i="54"/>
  <c r="D14" i="54"/>
  <c r="E14" i="54"/>
  <c r="D11" i="54"/>
  <c r="E11" i="54"/>
  <c r="C11" i="54"/>
  <c r="D10" i="54"/>
  <c r="E10" i="54"/>
  <c r="C10" i="54"/>
  <c r="C7" i="53"/>
  <c r="D7" i="53"/>
  <c r="C10" i="53"/>
  <c r="D10" i="53"/>
  <c r="D6" i="53" s="1"/>
  <c r="C16" i="53"/>
  <c r="I12" i="51"/>
  <c r="J12" i="51"/>
  <c r="D13" i="51"/>
  <c r="E13" i="51"/>
  <c r="F13" i="51"/>
  <c r="G13" i="51"/>
  <c r="H13" i="51"/>
  <c r="I13" i="51"/>
  <c r="J13" i="51"/>
  <c r="K13" i="51"/>
  <c r="Q18" i="51"/>
  <c r="C16" i="50" s="1"/>
  <c r="Q20" i="51"/>
  <c r="C18" i="50" s="1"/>
  <c r="D16" i="51"/>
  <c r="C7" i="47"/>
  <c r="B10" i="57" s="1"/>
  <c r="C8" i="47"/>
  <c r="B8" i="56" s="1"/>
  <c r="E27" i="56"/>
  <c r="B10" i="34"/>
  <c r="C10" i="34"/>
  <c r="C12" i="33"/>
  <c r="D12" i="33"/>
  <c r="D55" i="33" s="1"/>
  <c r="C13" i="33"/>
  <c r="C55" i="33" s="1"/>
  <c r="D13" i="33"/>
  <c r="C14" i="33"/>
  <c r="D14" i="33"/>
  <c r="C15" i="33"/>
  <c r="D15" i="33"/>
  <c r="C16" i="33"/>
  <c r="D16" i="33"/>
  <c r="C17" i="33"/>
  <c r="D17" i="33"/>
  <c r="C18" i="33"/>
  <c r="D18" i="33"/>
  <c r="C19" i="33"/>
  <c r="D19" i="33"/>
  <c r="C20" i="33"/>
  <c r="D20" i="33"/>
  <c r="C21" i="33"/>
  <c r="D21" i="33"/>
  <c r="C22" i="33"/>
  <c r="D22" i="33"/>
  <c r="C23" i="33"/>
  <c r="D23" i="33"/>
  <c r="C24" i="33"/>
  <c r="D24" i="33"/>
  <c r="C25" i="33"/>
  <c r="D25" i="33"/>
  <c r="C26" i="33"/>
  <c r="D26" i="33"/>
  <c r="C27" i="33"/>
  <c r="D27" i="33"/>
  <c r="C28" i="33"/>
  <c r="D28" i="33"/>
  <c r="C29" i="33"/>
  <c r="D29" i="33"/>
  <c r="C30" i="33"/>
  <c r="D30" i="33"/>
  <c r="C31" i="33"/>
  <c r="D31" i="33"/>
  <c r="C32" i="33"/>
  <c r="D32" i="33"/>
  <c r="C33" i="33"/>
  <c r="D33" i="33"/>
  <c r="C34" i="33"/>
  <c r="D34" i="33"/>
  <c r="C35" i="33"/>
  <c r="D35" i="33"/>
  <c r="C36" i="33"/>
  <c r="D36" i="33"/>
  <c r="C37" i="33"/>
  <c r="D37" i="33"/>
  <c r="C38" i="33"/>
  <c r="D38" i="33"/>
  <c r="C39" i="33"/>
  <c r="D39" i="33"/>
  <c r="C40" i="33"/>
  <c r="D40" i="33"/>
  <c r="C41" i="33"/>
  <c r="D41" i="33"/>
  <c r="C42" i="33"/>
  <c r="D42" i="33"/>
  <c r="C43" i="33"/>
  <c r="D43" i="33"/>
  <c r="C44" i="33"/>
  <c r="D44" i="33"/>
  <c r="C45" i="33"/>
  <c r="D45" i="33"/>
  <c r="C46" i="33"/>
  <c r="D46" i="33"/>
  <c r="C47" i="33"/>
  <c r="D47" i="33"/>
  <c r="C48" i="33"/>
  <c r="D48" i="33"/>
  <c r="C49" i="33"/>
  <c r="D49" i="33"/>
  <c r="C50" i="33"/>
  <c r="D50" i="33"/>
  <c r="C51" i="33"/>
  <c r="D51" i="33"/>
  <c r="C52" i="33"/>
  <c r="D52" i="33"/>
  <c r="C53" i="33"/>
  <c r="D53" i="33"/>
  <c r="E55" i="33"/>
  <c r="F55" i="33"/>
  <c r="G55" i="33"/>
  <c r="H55" i="33"/>
  <c r="I55" i="33"/>
  <c r="J55" i="33"/>
  <c r="B10" i="32"/>
  <c r="C10" i="32"/>
  <c r="B9" i="31"/>
  <c r="C9" i="31"/>
  <c r="B13" i="9"/>
  <c r="C13" i="9"/>
  <c r="Q13" i="9" s="1"/>
  <c r="D13" i="9"/>
  <c r="O13" i="9"/>
  <c r="P13" i="9"/>
  <c r="S13" i="9"/>
  <c r="U13" i="9" s="1"/>
  <c r="K53" i="47"/>
  <c r="K18" i="47"/>
  <c r="N15" i="55"/>
  <c r="N11" i="55"/>
  <c r="N12" i="55"/>
  <c r="N14" i="55"/>
  <c r="K23" i="47"/>
  <c r="C23" i="57"/>
  <c r="V23" i="57" s="1"/>
  <c r="C52" i="47"/>
  <c r="N22" i="55"/>
  <c r="N21" i="55"/>
  <c r="N20" i="55"/>
  <c r="I19" i="56"/>
  <c r="AA10" i="56"/>
  <c r="R10" i="56"/>
  <c r="N16" i="55"/>
  <c r="R45" i="56"/>
  <c r="R36" i="56"/>
  <c r="X12" i="57"/>
  <c r="R54" i="56"/>
  <c r="R63" i="56"/>
  <c r="N33" i="51"/>
  <c r="B18" i="51"/>
  <c r="I22" i="56" l="1"/>
  <c r="B11" i="57"/>
  <c r="C6" i="53"/>
  <c r="E17" i="57"/>
  <c r="X17" i="57" s="1"/>
  <c r="D29" i="57"/>
  <c r="W29" i="57" s="1"/>
  <c r="E26" i="57"/>
  <c r="X26" i="57" s="1"/>
  <c r="AA15" i="56"/>
  <c r="E14" i="57"/>
  <c r="X14" i="57" s="1"/>
  <c r="C20" i="57"/>
  <c r="V20" i="57" s="1"/>
  <c r="N18" i="51"/>
  <c r="C17" i="57"/>
  <c r="V17" i="57" s="1"/>
  <c r="I20" i="56"/>
  <c r="C31" i="47"/>
  <c r="K31" i="47" s="1"/>
  <c r="AA11" i="56"/>
  <c r="C29" i="57"/>
  <c r="V29" i="57" s="1"/>
  <c r="R11" i="56"/>
  <c r="C26" i="57"/>
  <c r="V26" i="57" s="1"/>
  <c r="C38" i="47"/>
  <c r="K38" i="47" s="1"/>
  <c r="E23" i="57"/>
  <c r="X23" i="57" s="1"/>
  <c r="B10" i="45"/>
  <c r="R61" i="56"/>
  <c r="C45" i="47"/>
  <c r="K45" i="47" s="1"/>
  <c r="R69" i="56"/>
  <c r="R13" i="56"/>
  <c r="I24" i="56"/>
  <c r="R51" i="56"/>
  <c r="F8" i="56"/>
  <c r="M8" i="56" s="1"/>
  <c r="B27" i="51"/>
  <c r="N27" i="51" s="1"/>
  <c r="R58" i="56"/>
  <c r="R53" i="56"/>
  <c r="R67" i="56"/>
  <c r="R39" i="56"/>
  <c r="R52" i="56"/>
  <c r="R70" i="56"/>
  <c r="B10" i="54"/>
  <c r="B16" i="51"/>
  <c r="B11" i="51" s="1"/>
  <c r="C10" i="45"/>
  <c r="J16" i="51"/>
  <c r="B22" i="57"/>
  <c r="G22" i="57" s="1"/>
  <c r="E7" i="47"/>
  <c r="B15" i="54" s="1"/>
  <c r="F15" i="54" s="1"/>
  <c r="Y15" i="57" s="1"/>
  <c r="C14" i="57"/>
  <c r="V14" i="57" s="1"/>
  <c r="V7" i="56"/>
  <c r="C11" i="57"/>
  <c r="I11" i="57" s="1"/>
  <c r="I25" i="56"/>
  <c r="V21" i="56"/>
  <c r="AA16" i="56"/>
  <c r="D20" i="57"/>
  <c r="W20" i="57" s="1"/>
  <c r="F16" i="51"/>
  <c r="I7" i="47"/>
  <c r="B27" i="57" s="1"/>
  <c r="G27" i="57" s="1"/>
  <c r="Q19" i="51"/>
  <c r="C17" i="50" s="1"/>
  <c r="E16" i="51"/>
  <c r="C16" i="51"/>
  <c r="B11" i="54"/>
  <c r="D23" i="57"/>
  <c r="W23" i="57" s="1"/>
  <c r="D14" i="57"/>
  <c r="W14" i="57" s="1"/>
  <c r="X17" i="56"/>
  <c r="E11" i="57"/>
  <c r="Q11" i="57" s="1"/>
  <c r="E29" i="57"/>
  <c r="X29" i="57" s="1"/>
  <c r="AA17" i="56"/>
  <c r="R17" i="56"/>
  <c r="I26" i="56"/>
  <c r="B28" i="54"/>
  <c r="F28" i="54" s="1"/>
  <c r="Y28" i="57" s="1"/>
  <c r="B21" i="51"/>
  <c r="N21" i="51" s="1"/>
  <c r="AD9" i="56"/>
  <c r="C24" i="47"/>
  <c r="B27" i="56" s="1"/>
  <c r="R27" i="56" s="1"/>
  <c r="D26" i="57"/>
  <c r="W26" i="57" s="1"/>
  <c r="B13" i="54"/>
  <c r="F13" i="54" s="1"/>
  <c r="Y13" i="57" s="1"/>
  <c r="B16" i="57"/>
  <c r="B16" i="54"/>
  <c r="F16" i="54" s="1"/>
  <c r="Y16" i="57" s="1"/>
  <c r="AA14" i="56"/>
  <c r="AA12" i="56"/>
  <c r="R12" i="56"/>
  <c r="L16" i="51"/>
  <c r="N24" i="51"/>
  <c r="D17" i="57"/>
  <c r="W17" i="57" s="1"/>
  <c r="R26" i="56"/>
  <c r="X7" i="56"/>
  <c r="V12" i="56"/>
  <c r="K52" i="47"/>
  <c r="G7" i="47"/>
  <c r="B26" i="51" s="1"/>
  <c r="N26" i="51" s="1"/>
  <c r="I21" i="56"/>
  <c r="N19" i="55"/>
  <c r="E20" i="57"/>
  <c r="X20" i="57" s="1"/>
  <c r="X12" i="56"/>
  <c r="B28" i="57"/>
  <c r="G28" i="57" s="1"/>
  <c r="B22" i="54"/>
  <c r="F22" i="54" s="1"/>
  <c r="G22" i="54" s="1"/>
  <c r="B19" i="57"/>
  <c r="G19" i="57" s="1"/>
  <c r="B19" i="54"/>
  <c r="F19" i="54" s="1"/>
  <c r="Y19" i="57" s="1"/>
  <c r="C9" i="47"/>
  <c r="K9" i="47" s="1"/>
  <c r="C10" i="57"/>
  <c r="O10" i="57" s="1"/>
  <c r="F11" i="57"/>
  <c r="R11" i="57" s="1"/>
  <c r="X21" i="56"/>
  <c r="B13" i="57"/>
  <c r="G13" i="57" s="1"/>
  <c r="K8" i="47"/>
  <c r="B25" i="57"/>
  <c r="G25" i="57" s="1"/>
  <c r="B30" i="51"/>
  <c r="B25" i="54"/>
  <c r="F25" i="54" s="1"/>
  <c r="Y25" i="57" s="1"/>
  <c r="K11" i="47"/>
  <c r="F10" i="57"/>
  <c r="R10" i="57" s="1"/>
  <c r="I23" i="56"/>
  <c r="H11" i="57"/>
  <c r="D11" i="57"/>
  <c r="P11" i="57" s="1"/>
  <c r="AA13" i="56"/>
  <c r="F7" i="47"/>
  <c r="E7" i="56" s="1"/>
  <c r="H7" i="47"/>
  <c r="B29" i="51" s="1"/>
  <c r="AB9" i="56"/>
  <c r="J18" i="56"/>
  <c r="D7" i="47"/>
  <c r="C7" i="56" s="1"/>
  <c r="J54" i="56" s="1"/>
  <c r="K16" i="51"/>
  <c r="I16" i="51"/>
  <c r="H16" i="51"/>
  <c r="Q17" i="51"/>
  <c r="G16" i="51"/>
  <c r="D10" i="57"/>
  <c r="W10" i="57" s="1"/>
  <c r="E10" i="57"/>
  <c r="X10" i="57" s="1"/>
  <c r="V17" i="56"/>
  <c r="R18" i="56"/>
  <c r="N18" i="56"/>
  <c r="K17" i="47"/>
  <c r="C10" i="47"/>
  <c r="K10" i="47" s="1"/>
  <c r="R13" i="9"/>
  <c r="L18" i="56"/>
  <c r="B7" i="56"/>
  <c r="AF9" i="56"/>
  <c r="O18" i="56"/>
  <c r="AG9" i="56"/>
  <c r="M18" i="56"/>
  <c r="AE9" i="56"/>
  <c r="K18" i="56"/>
  <c r="AC9" i="56"/>
  <c r="I8" i="56"/>
  <c r="Q16" i="51" l="1"/>
  <c r="C14" i="50" s="1"/>
  <c r="K24" i="47"/>
  <c r="R8" i="56"/>
  <c r="B32" i="51"/>
  <c r="N32" i="51" s="1"/>
  <c r="O11" i="57"/>
  <c r="V11" i="57"/>
  <c r="G28" i="54"/>
  <c r="B20" i="51"/>
  <c r="N20" i="51" s="1"/>
  <c r="D7" i="56"/>
  <c r="K7" i="56" s="1"/>
  <c r="B15" i="57"/>
  <c r="G15" i="57" s="1"/>
  <c r="H7" i="56"/>
  <c r="O63" i="56" s="1"/>
  <c r="B9" i="55"/>
  <c r="F10" i="54"/>
  <c r="G10" i="54" s="1"/>
  <c r="B27" i="54"/>
  <c r="U27" i="57" s="1"/>
  <c r="N30" i="51"/>
  <c r="B12" i="51"/>
  <c r="L11" i="57"/>
  <c r="B10" i="55"/>
  <c r="F11" i="54"/>
  <c r="G11" i="54" s="1"/>
  <c r="U11" i="57"/>
  <c r="W11" i="57"/>
  <c r="K11" i="57"/>
  <c r="X11" i="57"/>
  <c r="F7" i="56"/>
  <c r="M9" i="56" s="1"/>
  <c r="U28" i="57"/>
  <c r="G13" i="54"/>
  <c r="B17" i="54"/>
  <c r="F17" i="54" s="1"/>
  <c r="G17" i="54" s="1"/>
  <c r="G16" i="54"/>
  <c r="U16" i="57"/>
  <c r="G16" i="57"/>
  <c r="I10" i="57"/>
  <c r="V10" i="57"/>
  <c r="G11" i="57"/>
  <c r="J11" i="57"/>
  <c r="G15" i="54"/>
  <c r="B21" i="54"/>
  <c r="B23" i="54" s="1"/>
  <c r="B21" i="57"/>
  <c r="G21" i="57" s="1"/>
  <c r="G19" i="54"/>
  <c r="B29" i="57"/>
  <c r="F29" i="57" s="1"/>
  <c r="K36" i="56"/>
  <c r="B31" i="51"/>
  <c r="N31" i="51" s="1"/>
  <c r="G25" i="54"/>
  <c r="U25" i="57"/>
  <c r="U19" i="57"/>
  <c r="B28" i="51"/>
  <c r="U13" i="57"/>
  <c r="Y22" i="57"/>
  <c r="U22" i="57"/>
  <c r="G7" i="56"/>
  <c r="N63" i="56" s="1"/>
  <c r="L10" i="57"/>
  <c r="K10" i="57"/>
  <c r="C15" i="50"/>
  <c r="B24" i="57"/>
  <c r="B26" i="57" s="1"/>
  <c r="F26" i="57" s="1"/>
  <c r="G26" i="57" s="1"/>
  <c r="K45" i="56"/>
  <c r="J9" i="56"/>
  <c r="J10" i="57"/>
  <c r="G10" i="57"/>
  <c r="N29" i="51"/>
  <c r="J27" i="56"/>
  <c r="J45" i="56"/>
  <c r="J36" i="56"/>
  <c r="J7" i="56"/>
  <c r="J63" i="56"/>
  <c r="K7" i="47"/>
  <c r="N25" i="51"/>
  <c r="B18" i="54"/>
  <c r="F18" i="54" s="1"/>
  <c r="Y18" i="57" s="1"/>
  <c r="B18" i="57"/>
  <c r="B12" i="57"/>
  <c r="B14" i="57" s="1"/>
  <c r="B12" i="54"/>
  <c r="F12" i="54" s="1"/>
  <c r="Y12" i="57" s="1"/>
  <c r="L54" i="56"/>
  <c r="L63" i="56"/>
  <c r="L36" i="56"/>
  <c r="L27" i="56"/>
  <c r="L7" i="56"/>
  <c r="L9" i="56"/>
  <c r="L45" i="56"/>
  <c r="B24" i="54"/>
  <c r="F24" i="54" s="1"/>
  <c r="Y24" i="57" s="1"/>
  <c r="Q10" i="57"/>
  <c r="B17" i="51"/>
  <c r="N16" i="51"/>
  <c r="P10" i="57"/>
  <c r="B9" i="56"/>
  <c r="I54" i="56" s="1"/>
  <c r="N34" i="51"/>
  <c r="M63" i="56"/>
  <c r="B22" i="51" l="1"/>
  <c r="N22" i="51" s="1"/>
  <c r="K54" i="56"/>
  <c r="U15" i="57"/>
  <c r="B29" i="54"/>
  <c r="F29" i="54" s="1"/>
  <c r="G29" i="54" s="1"/>
  <c r="K9" i="56"/>
  <c r="B17" i="57"/>
  <c r="F17" i="57" s="1"/>
  <c r="G17" i="57" s="1"/>
  <c r="B23" i="57"/>
  <c r="F23" i="57" s="1"/>
  <c r="G23" i="57" s="1"/>
  <c r="K27" i="56"/>
  <c r="O36" i="56"/>
  <c r="O45" i="56"/>
  <c r="K63" i="56"/>
  <c r="O54" i="56"/>
  <c r="F21" i="54"/>
  <c r="G21" i="54" s="1"/>
  <c r="O9" i="56"/>
  <c r="N36" i="56"/>
  <c r="N28" i="51"/>
  <c r="O7" i="56"/>
  <c r="O27" i="56"/>
  <c r="Y10" i="57"/>
  <c r="N10" i="57"/>
  <c r="F27" i="54"/>
  <c r="Y27" i="57" s="1"/>
  <c r="M45" i="56"/>
  <c r="M7" i="56"/>
  <c r="N45" i="56"/>
  <c r="M27" i="56"/>
  <c r="M54" i="56"/>
  <c r="M36" i="56"/>
  <c r="N27" i="56"/>
  <c r="Y11" i="57"/>
  <c r="N10" i="55"/>
  <c r="N11" i="57"/>
  <c r="B26" i="54"/>
  <c r="U26" i="57" s="1"/>
  <c r="N54" i="56"/>
  <c r="R7" i="56"/>
  <c r="N7" i="56"/>
  <c r="N9" i="56"/>
  <c r="U17" i="57"/>
  <c r="U21" i="57"/>
  <c r="N23" i="51"/>
  <c r="G12" i="54"/>
  <c r="G24" i="57"/>
  <c r="B14" i="54"/>
  <c r="F14" i="54" s="1"/>
  <c r="G18" i="54"/>
  <c r="B20" i="54"/>
  <c r="F20" i="54" s="1"/>
  <c r="G20" i="54" s="1"/>
  <c r="U18" i="57"/>
  <c r="I36" i="56"/>
  <c r="B20" i="57"/>
  <c r="G18" i="57"/>
  <c r="G12" i="57"/>
  <c r="U12" i="57"/>
  <c r="U24" i="57"/>
  <c r="G24" i="54"/>
  <c r="N17" i="51"/>
  <c r="B19" i="51"/>
  <c r="N19" i="51" s="1"/>
  <c r="I45" i="56"/>
  <c r="AA9" i="56"/>
  <c r="I7" i="56"/>
  <c r="I27" i="56"/>
  <c r="I9" i="56"/>
  <c r="I18" i="56"/>
  <c r="H10" i="57"/>
  <c r="R9" i="56"/>
  <c r="I63" i="56"/>
  <c r="G29" i="57"/>
  <c r="F14" i="57"/>
  <c r="F23" i="54"/>
  <c r="Y17" i="57" l="1"/>
  <c r="U23" i="57"/>
  <c r="Y29" i="57"/>
  <c r="U29" i="57"/>
  <c r="Y21" i="57"/>
  <c r="G27" i="54"/>
  <c r="N9" i="55"/>
  <c r="G14" i="54"/>
  <c r="U14" i="57"/>
  <c r="Y14" i="57"/>
  <c r="F26" i="54"/>
  <c r="Y26" i="57" s="1"/>
  <c r="U20" i="57"/>
  <c r="F20" i="57"/>
  <c r="G14" i="57"/>
  <c r="G23" i="54"/>
  <c r="Y23" i="57"/>
  <c r="G26" i="54" l="1"/>
  <c r="Y20" i="57"/>
  <c r="G20" i="57"/>
</calcChain>
</file>

<file path=xl/sharedStrings.xml><?xml version="1.0" encoding="utf-8"?>
<sst xmlns="http://schemas.openxmlformats.org/spreadsheetml/2006/main" count="699" uniqueCount="272">
  <si>
    <t>JUDET</t>
  </si>
  <si>
    <t>Stoc final</t>
  </si>
  <si>
    <t>ARAD</t>
  </si>
  <si>
    <t>BIHOR</t>
  </si>
  <si>
    <t>CLUJ</t>
  </si>
  <si>
    <t>COVASNA</t>
  </si>
  <si>
    <t>DOLJ</t>
  </si>
  <si>
    <t>GIURGIU</t>
  </si>
  <si>
    <t>GORJ</t>
  </si>
  <si>
    <t>HARGHITA</t>
  </si>
  <si>
    <t>HUNEDOARA</t>
  </si>
  <si>
    <t>ILFOV</t>
  </si>
  <si>
    <t>OLT</t>
  </si>
  <si>
    <t>PRAHOVA</t>
  </si>
  <si>
    <t>SIBIU</t>
  </si>
  <si>
    <t>SUCEAVA</t>
  </si>
  <si>
    <t>TELEORMAN</t>
  </si>
  <si>
    <t>TULCEA</t>
  </si>
  <si>
    <t>VASLUI</t>
  </si>
  <si>
    <t>VRANCEA</t>
  </si>
  <si>
    <t>Marius Vulpe</t>
  </si>
  <si>
    <t>Inspector principal</t>
  </si>
  <si>
    <t xml:space="preserve">            Elena BABOI</t>
  </si>
  <si>
    <t xml:space="preserve">         Director adjunct</t>
  </si>
  <si>
    <t xml:space="preserve">                                     Director MPMFPICMA</t>
  </si>
  <si>
    <t>TOTAL</t>
  </si>
  <si>
    <t>Vrancea</t>
  </si>
  <si>
    <t>Valcea</t>
  </si>
  <si>
    <t>Vaslui</t>
  </si>
  <si>
    <t>Tulcea</t>
  </si>
  <si>
    <t>Timis</t>
  </si>
  <si>
    <t>Teleorman</t>
  </si>
  <si>
    <t>Suceava</t>
  </si>
  <si>
    <t>Sibiu</t>
  </si>
  <si>
    <t>Salaj</t>
  </si>
  <si>
    <t>Satu-Mare</t>
  </si>
  <si>
    <t>Prahova</t>
  </si>
  <si>
    <t>Olt</t>
  </si>
  <si>
    <t>Neamt</t>
  </si>
  <si>
    <t>Mures</t>
  </si>
  <si>
    <t>Mehedinti</t>
  </si>
  <si>
    <t>Maramures</t>
  </si>
  <si>
    <t>Ilfov</t>
  </si>
  <si>
    <t>Iasi</t>
  </si>
  <si>
    <t>Ialomita</t>
  </si>
  <si>
    <t>Hunedoara</t>
  </si>
  <si>
    <t>Harghita</t>
  </si>
  <si>
    <t>Gorj</t>
  </si>
  <si>
    <t>Giurgiu</t>
  </si>
  <si>
    <t>Galati</t>
  </si>
  <si>
    <t>Dolj</t>
  </si>
  <si>
    <t>Dambovita</t>
  </si>
  <si>
    <t>Covasna</t>
  </si>
  <si>
    <t>Constanta</t>
  </si>
  <si>
    <t>Cluj</t>
  </si>
  <si>
    <t>Calarasi</t>
  </si>
  <si>
    <t>Caras-S</t>
  </si>
  <si>
    <t>Buzau</t>
  </si>
  <si>
    <t>Bucuresti</t>
  </si>
  <si>
    <t>Braila</t>
  </si>
  <si>
    <t>Brasov</t>
  </si>
  <si>
    <t>Botosani</t>
  </si>
  <si>
    <t>Bistrita-N</t>
  </si>
  <si>
    <t>Bihor</t>
  </si>
  <si>
    <t>Bacau</t>
  </si>
  <si>
    <t>Arges</t>
  </si>
  <si>
    <t>Arad</t>
  </si>
  <si>
    <t>Alba</t>
  </si>
  <si>
    <t>Total</t>
  </si>
  <si>
    <t>crt.</t>
  </si>
  <si>
    <t>JUDETUL</t>
  </si>
  <si>
    <t>Nr.</t>
  </si>
  <si>
    <t>Agentia Nationala pentru Ocuparea Fortei de Munca</t>
  </si>
  <si>
    <t>Intocmit</t>
  </si>
  <si>
    <t xml:space="preserve">           Tudorita BISTREANU</t>
  </si>
  <si>
    <t>din care, femei</t>
  </si>
  <si>
    <t>Universitar</t>
  </si>
  <si>
    <t>Liceal si post-liceal</t>
  </si>
  <si>
    <t>Primar, gimnazial si profesional</t>
  </si>
  <si>
    <t>TOTAL SOMERI</t>
  </si>
  <si>
    <t>din care, dupa nivelul de instruire:</t>
  </si>
  <si>
    <t>Nota : *Tabelul cuprinde persoanele care beneficiaza de vechime in munca conform art. 45 din OUG 98/99</t>
  </si>
  <si>
    <t xml:space="preserve">                  Numarul beneficiarilor de plati compensatorii conform OUG 98/99 </t>
  </si>
  <si>
    <t xml:space="preserve">      F-15</t>
  </si>
  <si>
    <t>Total general</t>
  </si>
  <si>
    <t>din care femei</t>
  </si>
  <si>
    <t>- din care femei</t>
  </si>
  <si>
    <t>din ianuarie 2012 nu se mai scoate</t>
  </si>
  <si>
    <t>in luna iulie 2012</t>
  </si>
  <si>
    <t>Stoc final femei</t>
  </si>
  <si>
    <t>TOTAL INDEMNIZATI</t>
  </si>
  <si>
    <t>Indemnizati 75%</t>
  </si>
  <si>
    <t>Indemnizati 50%</t>
  </si>
  <si>
    <t>NEINDEMNIZATI</t>
  </si>
  <si>
    <t>Număr total şomeri</t>
  </si>
  <si>
    <t>Total som. din sector privat</t>
  </si>
  <si>
    <t>Rata şomajului (%)</t>
  </si>
  <si>
    <t>Rata şomajului Feminină (%)</t>
  </si>
  <si>
    <t>Nr. total som. indemnizaţi</t>
  </si>
  <si>
    <t>Nr. total som. neindemnizaţi</t>
  </si>
  <si>
    <t>Rata şomajului Masculină (%)</t>
  </si>
  <si>
    <t xml:space="preserve">ALBA </t>
  </si>
  <si>
    <t>ARGES</t>
  </si>
  <si>
    <t>BACAU</t>
  </si>
  <si>
    <t>BISTRITA</t>
  </si>
  <si>
    <t>BOTOSANI</t>
  </si>
  <si>
    <t>BRAILA</t>
  </si>
  <si>
    <t>BRASOV</t>
  </si>
  <si>
    <t>BUZAU</t>
  </si>
  <si>
    <t>CALARASI</t>
  </si>
  <si>
    <t>CARAS</t>
  </si>
  <si>
    <t>CONSTANTA</t>
  </si>
  <si>
    <t>DAMBOVITA</t>
  </si>
  <si>
    <t>GALATI</t>
  </si>
  <si>
    <t>IALOMITA</t>
  </si>
  <si>
    <t>IASI</t>
  </si>
  <si>
    <t>MARAMURES</t>
  </si>
  <si>
    <t>MEHEDINTI</t>
  </si>
  <si>
    <t>MUN. BUC.</t>
  </si>
  <si>
    <t>MURES</t>
  </si>
  <si>
    <t>NEAMT</t>
  </si>
  <si>
    <t>SALAJ</t>
  </si>
  <si>
    <t>SATU M.</t>
  </si>
  <si>
    <t>TIMIS</t>
  </si>
  <si>
    <t>VALCEA</t>
  </si>
  <si>
    <t>femei</t>
  </si>
  <si>
    <t>total</t>
  </si>
  <si>
    <t>neind</t>
  </si>
  <si>
    <t xml:space="preserve">DENUMIRE </t>
  </si>
  <si>
    <t>Femei</t>
  </si>
  <si>
    <t>Indicator</t>
  </si>
  <si>
    <t>Sub 25 ani</t>
  </si>
  <si>
    <t>25 - 29 ani</t>
  </si>
  <si>
    <t>30 - 39 ani</t>
  </si>
  <si>
    <t>40 - 49 ani</t>
  </si>
  <si>
    <t>50 - 55 ani</t>
  </si>
  <si>
    <t>peste 55 ani</t>
  </si>
  <si>
    <t>FEMEI</t>
  </si>
  <si>
    <t>Toate formele de indemnizaţie</t>
  </si>
  <si>
    <t>peste 25 ani</t>
  </si>
  <si>
    <t>sub 25 ani</t>
  </si>
  <si>
    <t>CHEIE</t>
  </si>
  <si>
    <t>1 zi - 3 luni</t>
  </si>
  <si>
    <t>3 - 6 luni</t>
  </si>
  <si>
    <t>6 - 9 luni</t>
  </si>
  <si>
    <t>9 - 12 luni</t>
  </si>
  <si>
    <t>12 - 15 luni</t>
  </si>
  <si>
    <t>15 - 18 luni</t>
  </si>
  <si>
    <t>18 - 21 luni</t>
  </si>
  <si>
    <t>21 - 24 luni</t>
  </si>
  <si>
    <t>24 - 27 luni</t>
  </si>
  <si>
    <t>peste 27 luni</t>
  </si>
  <si>
    <t>-femei</t>
  </si>
  <si>
    <t>-barbati</t>
  </si>
  <si>
    <t xml:space="preserve">TOTAL </t>
  </si>
  <si>
    <t>&lt; 25 ani</t>
  </si>
  <si>
    <t>intre 25 si 30 ani</t>
  </si>
  <si>
    <t>intre 30 si 40 ani</t>
  </si>
  <si>
    <t>intre 40 si 50 ani</t>
  </si>
  <si>
    <t>intre 50 si 55 ani</t>
  </si>
  <si>
    <t>cheie</t>
  </si>
  <si>
    <t>Grupare motive de intrare</t>
  </si>
  <si>
    <t>Intrari fără transferuri</t>
  </si>
  <si>
    <t>INDEMNIZAT 50% Total</t>
  </si>
  <si>
    <t>2. Intrări prin înscrieri noi</t>
  </si>
  <si>
    <t>3. Intrări prin reactivarea drepturilor suspendate</t>
  </si>
  <si>
    <t>INDEMNIZAT 75% Total</t>
  </si>
  <si>
    <t>NEINDEMNIZAT Total</t>
  </si>
  <si>
    <t>1. Intrări prin înscrieri noi</t>
  </si>
  <si>
    <t>2. Intrări prin reactualizarea cererilor</t>
  </si>
  <si>
    <t>NEUTILIZAT Total</t>
  </si>
  <si>
    <t xml:space="preserve"> TOATE CIFRELE TREBUIE SA FIE IDENTICE CU CELE TRIMISE IN MACHETA INTRARI IESIRI</t>
  </si>
  <si>
    <t>1. Ieşiri, încetări drepturi băneşti fără menţinerea cererii, suspendări, alte situaţii</t>
  </si>
  <si>
    <t>2. Ieşiri prin încadrare în muncă</t>
  </si>
  <si>
    <t>1. Scoşi din evidenţă prin încadrare în muncă</t>
  </si>
  <si>
    <t>2. Scoşi din evidenţă dacă nu solicită menţinerea cererii de muncă</t>
  </si>
  <si>
    <t>ATENTIE LA IESIRI PRIN INCADRARI !!!</t>
  </si>
  <si>
    <t xml:space="preserve"> </t>
  </si>
  <si>
    <t>AJOFM Total</t>
  </si>
  <si>
    <t>Intrari femei 
(fără transferuri)</t>
  </si>
  <si>
    <t>JUDEŢ</t>
  </si>
  <si>
    <t>în stoc final, proveniţi din mediul privat</t>
  </si>
  <si>
    <t>Rata 
şomaj **</t>
  </si>
  <si>
    <t xml:space="preserve">Numărul şomerilor care beneficiază de indemnizaţie de şomaj conform Legii nr.76/2002* </t>
  </si>
  <si>
    <t>Numărul persoanelor aflate în evidenţa agenţiilor pentru ocuparea forţei de muncă</t>
  </si>
  <si>
    <t>şi care nu beneficiază de drepturi băneşti conform Legii76/2002 şi OUG 98/99,</t>
  </si>
  <si>
    <t>Numărul persoanelor asimilate şomerilor care beneficiază de indemnizaţie de şomaj</t>
  </si>
  <si>
    <t>Grupare Motive de ieşire</t>
  </si>
  <si>
    <t>Ieşiri fără transferuri</t>
  </si>
  <si>
    <t>Repartizarea şomerilor înregistraţi pe grupe de vârstă şi niveluri de instruire</t>
  </si>
  <si>
    <t>- benef. indemnizaţie de şomaj (75%)</t>
  </si>
  <si>
    <t>- benef. indemnizaţie de şomaj (50%)</t>
  </si>
  <si>
    <t>- şomeri neindemnizaţi</t>
  </si>
  <si>
    <t>ŞOMER (TOTAL)</t>
  </si>
  <si>
    <t xml:space="preserve">  REPARTIZAREA ŞOMERILOR DE LUNGĂ DURATĂ </t>
  </si>
  <si>
    <t>Repartizarea şomerilor înregistraţi după durata şomajului</t>
  </si>
  <si>
    <t>care primesc 50% din indicatorul social de referinţă.</t>
  </si>
  <si>
    <t>care primesc 75% din indicatorul social de referinţă</t>
  </si>
  <si>
    <t xml:space="preserve">Nota:* Tabelul cuprinde şomerii beneficiari de indemnizaţie de şomaj conform art.39 din Legea nr.76/2002, </t>
  </si>
  <si>
    <t xml:space="preserve">Notă: *  Tabelul cuprinde şomerii beneficiari de indemnizaţie de şomaj conform art.40 din Legea nr.76/2002, </t>
  </si>
  <si>
    <t>Luna NOIEMBRIE 2017</t>
  </si>
  <si>
    <t>judet</t>
  </si>
  <si>
    <t>Repartizarea somerilor inregistrati dupa varsta  si incadrarea in nivelul de ocupabilitate stabilit prin profilare</t>
  </si>
  <si>
    <t xml:space="preserve">Total someri </t>
  </si>
  <si>
    <t>usor ocupabil</t>
  </si>
  <si>
    <t>mediu ocupabil</t>
  </si>
  <si>
    <t>greu ocupabil</t>
  </si>
  <si>
    <t>foarte greu ocupabil</t>
  </si>
  <si>
    <t>CHEIE TOTALURI</t>
  </si>
  <si>
    <t xml:space="preserve">TOTAL, din care </t>
  </si>
  <si>
    <t>Repartizarea somerilor inregistrati dupa  durata somajului si incadrarea in nivelul de ocupabilitate stabilit prin profilare</t>
  </si>
  <si>
    <t>Repartizarea somerilor inregistrati dupa  nivelul de instruire si incadrarea in nivelul de ocupabilitate stabilit prin profilare</t>
  </si>
  <si>
    <t>CHEIE USOR OCUPABIL</t>
  </si>
  <si>
    <t>SOMER (TOTAL)</t>
  </si>
  <si>
    <t>CHEIE MEDIU OCUPABIL</t>
  </si>
  <si>
    <t>CHEIE GREU OCUPABIL</t>
  </si>
  <si>
    <t>CHEIE FOARTE GREU OCUPABIL</t>
  </si>
  <si>
    <t>AJOFM ...............................</t>
  </si>
  <si>
    <t xml:space="preserve">invatamant primar si fara studii, din care: </t>
  </si>
  <si>
    <t>FARA STUDII</t>
  </si>
  <si>
    <t>invatamant gimnazial</t>
  </si>
  <si>
    <t>invatamant profesional/arte si meserii</t>
  </si>
  <si>
    <t>invatamant liceal</t>
  </si>
  <si>
    <t>invatamant posticeal</t>
  </si>
  <si>
    <t>invatamant universitar</t>
  </si>
  <si>
    <t>NU MODIFICATI MACHETA !!!</t>
  </si>
  <si>
    <t>NU RANDURI !!!</t>
  </si>
  <si>
    <t>NU COLOANE !!!</t>
  </si>
  <si>
    <t xml:space="preserve">VERIFICARE CU FILA PROFILARE PE STUDII </t>
  </si>
  <si>
    <t xml:space="preserve">VERIFICARE CU FILA PROFILARE PE DURATA </t>
  </si>
  <si>
    <t>FORMULE VERIFICARE</t>
  </si>
  <si>
    <t xml:space="preserve">luna </t>
  </si>
  <si>
    <t xml:space="preserve">          Date     efective</t>
  </si>
  <si>
    <t>REGIUNE/JUDET</t>
  </si>
  <si>
    <t>Barbati</t>
  </si>
  <si>
    <t>POPULAŢIA ACTIVĂ CIVILĂ la 1 ianuarie 2018</t>
  </si>
  <si>
    <t xml:space="preserve">Luna </t>
  </si>
  <si>
    <t xml:space="preserve">octombrie </t>
  </si>
  <si>
    <t xml:space="preserve">decembrie </t>
  </si>
  <si>
    <t>februarie</t>
  </si>
  <si>
    <t>ianuarie</t>
  </si>
  <si>
    <t>martie</t>
  </si>
  <si>
    <t>aprilie</t>
  </si>
  <si>
    <t>mai</t>
  </si>
  <si>
    <t>iunie</t>
  </si>
  <si>
    <t>iulie</t>
  </si>
  <si>
    <t>august</t>
  </si>
  <si>
    <t>septembrie</t>
  </si>
  <si>
    <t xml:space="preserve">în luna </t>
  </si>
  <si>
    <t>Selectati luna din lista doar in aceasta fila!</t>
  </si>
  <si>
    <t xml:space="preserve">in luna </t>
  </si>
  <si>
    <t xml:space="preserve">conform Legii nr.76/2002* </t>
  </si>
  <si>
    <t xml:space="preserve">luna  </t>
  </si>
  <si>
    <t xml:space="preserve">Intrări pe motive </t>
  </si>
  <si>
    <t xml:space="preserve">Iesiri pe motive </t>
  </si>
  <si>
    <t xml:space="preserve">Luna  </t>
  </si>
  <si>
    <t>invatamant primar</t>
  </si>
  <si>
    <t>invatamant primar si fara studii, din care:</t>
  </si>
  <si>
    <t xml:space="preserve">fara studii </t>
  </si>
  <si>
    <t>fara studii</t>
  </si>
  <si>
    <r>
      <t xml:space="preserve">invatamant primar si fara studii, </t>
    </r>
    <r>
      <rPr>
        <b/>
        <sz val="12"/>
        <rFont val="Calibri"/>
        <family val="2"/>
        <charset val="238"/>
      </rPr>
      <t xml:space="preserve">din care: </t>
    </r>
  </si>
  <si>
    <t>Selectati din lista luna de raportare!</t>
  </si>
  <si>
    <t xml:space="preserve">Luna va fi completata automat in celelalte file. </t>
  </si>
  <si>
    <t>Pentru rata somajului, coloanele G, H si I veti selecta in formula populatia activa civila aferenta judetului dumneavoastra</t>
  </si>
  <si>
    <t>Agenţia Judeţeană pentru Ocuparea Forţei de Muncă Mehedinti</t>
  </si>
  <si>
    <t>Numărul total de şomeri şi rata şomajului judeţul Mehedinti</t>
  </si>
  <si>
    <t>Agenţia Judeţeană  pentru Ocuparea Forţei de Muncă Mehedinti</t>
  </si>
  <si>
    <t>AJOFM MEHEDINTI</t>
  </si>
  <si>
    <t>noiembrie</t>
  </si>
  <si>
    <t>2024</t>
  </si>
  <si>
    <t>anul 2024</t>
  </si>
  <si>
    <t>Luna IUNIE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</si>
</sst>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0.0"/>
    <numFmt numFmtId="165" formatCode="0.000"/>
  </numFmts>
  <fonts count="83" x14ac:knownFonts="1"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0"/>
      <name val="Arial"/>
      <family val="2"/>
    </font>
    <font>
      <b/>
      <sz val="10"/>
      <name val="Arial"/>
      <family val="2"/>
      <charset val="238"/>
    </font>
    <font>
      <b/>
      <sz val="10"/>
      <name val="Arial"/>
      <family val="2"/>
    </font>
    <font>
      <sz val="10"/>
      <name val="Arial"/>
      <family val="2"/>
    </font>
    <font>
      <b/>
      <sz val="11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name val="Arial"/>
      <family val="2"/>
    </font>
    <font>
      <sz val="8"/>
      <name val="Arial"/>
      <family val="2"/>
    </font>
    <font>
      <sz val="8"/>
      <name val="Calibri"/>
      <family val="2"/>
      <charset val="238"/>
    </font>
    <font>
      <b/>
      <sz val="10"/>
      <name val="Palatino Linotype"/>
      <family val="1"/>
    </font>
    <font>
      <sz val="10"/>
      <name val="Palatino Linotype"/>
      <family val="1"/>
    </font>
    <font>
      <sz val="10"/>
      <color indexed="10"/>
      <name val="Arial"/>
      <family val="2"/>
    </font>
    <font>
      <sz val="10"/>
      <color indexed="56"/>
      <name val="Arial"/>
      <family val="2"/>
    </font>
    <font>
      <sz val="10"/>
      <color indexed="8"/>
      <name val="Arial"/>
      <family val="2"/>
    </font>
    <font>
      <b/>
      <sz val="8"/>
      <color indexed="8"/>
      <name val="Arial"/>
      <family val="2"/>
    </font>
    <font>
      <sz val="12"/>
      <name val="Arial"/>
      <family val="2"/>
    </font>
    <font>
      <b/>
      <sz val="8"/>
      <name val="Arial"/>
      <family val="2"/>
    </font>
    <font>
      <b/>
      <sz val="10"/>
      <color indexed="8"/>
      <name val="Arial"/>
      <family val="2"/>
    </font>
    <font>
      <b/>
      <sz val="8"/>
      <color indexed="56"/>
      <name val="Arial"/>
      <family val="2"/>
    </font>
    <font>
      <b/>
      <sz val="10"/>
      <color indexed="18"/>
      <name val="Arial"/>
      <family val="2"/>
    </font>
    <font>
      <b/>
      <sz val="10"/>
      <color indexed="56"/>
      <name val="Arial"/>
      <family val="2"/>
    </font>
    <font>
      <b/>
      <sz val="12"/>
      <color indexed="18"/>
      <name val="Arial"/>
      <family val="2"/>
    </font>
    <font>
      <b/>
      <sz val="7"/>
      <name val="Arial"/>
      <family val="2"/>
    </font>
    <font>
      <b/>
      <sz val="12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4"/>
      <color indexed="18"/>
      <name val="Arial"/>
      <family val="2"/>
    </font>
    <font>
      <sz val="14"/>
      <color indexed="8"/>
      <name val="Arial"/>
      <family val="2"/>
    </font>
    <font>
      <b/>
      <sz val="14"/>
      <color indexed="56"/>
      <name val="Arial"/>
      <family val="2"/>
    </font>
    <font>
      <sz val="14"/>
      <name val="Arial"/>
      <family val="2"/>
    </font>
    <font>
      <b/>
      <sz val="14"/>
      <color indexed="8"/>
      <name val="Arial"/>
      <family val="2"/>
    </font>
    <font>
      <b/>
      <sz val="12"/>
      <color indexed="18"/>
      <name val="Palatino Linotype"/>
      <family val="1"/>
    </font>
    <font>
      <sz val="12"/>
      <color indexed="8"/>
      <name val="Palatino Linotype"/>
      <family val="1"/>
    </font>
    <font>
      <b/>
      <sz val="12"/>
      <name val="Calibri"/>
      <family val="2"/>
      <charset val="238"/>
    </font>
    <font>
      <sz val="11"/>
      <color theme="1"/>
      <name val="Calibri"/>
      <family val="2"/>
      <charset val="238"/>
      <scheme val="minor"/>
    </font>
    <font>
      <sz val="11"/>
      <color theme="0"/>
      <name val="Calibri"/>
      <family val="2"/>
      <charset val="238"/>
      <scheme val="minor"/>
    </font>
    <font>
      <u/>
      <sz val="8"/>
      <color rgb="FF0000FF"/>
      <name val="Calibri"/>
      <family val="2"/>
      <scheme val="minor"/>
    </font>
    <font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scheme val="minor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1"/>
      <color theme="1"/>
      <name val="Arial"/>
      <family val="2"/>
    </font>
    <font>
      <i/>
      <sz val="10"/>
      <color rgb="FF000000"/>
      <name val="Arial"/>
      <family val="2"/>
    </font>
    <font>
      <sz val="10"/>
      <color theme="1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Arial"/>
      <family val="2"/>
    </font>
    <font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b/>
      <sz val="14"/>
      <color indexed="56"/>
      <name val="Calibri"/>
      <family val="2"/>
      <scheme val="minor"/>
    </font>
    <font>
      <b/>
      <sz val="14"/>
      <color indexed="18"/>
      <name val="Calibri"/>
      <family val="2"/>
      <scheme val="minor"/>
    </font>
    <font>
      <b/>
      <sz val="14"/>
      <color rgb="FFFF0000"/>
      <name val="Calibri"/>
      <family val="2"/>
      <scheme val="minor"/>
    </font>
    <font>
      <sz val="14"/>
      <color rgb="FFFF0000"/>
      <name val="Calibri"/>
      <family val="2"/>
      <scheme val="minor"/>
    </font>
    <font>
      <b/>
      <sz val="12"/>
      <color rgb="FFFF0000"/>
      <name val="Arial"/>
      <family val="2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2"/>
      <color indexed="18"/>
      <name val="Calibri"/>
      <family val="2"/>
      <scheme val="minor"/>
    </font>
    <font>
      <sz val="12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b/>
      <sz val="10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rgb="FFFF0000"/>
      <name val="Trebuchet MS"/>
      <family val="2"/>
    </font>
    <font>
      <b/>
      <sz val="11"/>
      <color theme="1"/>
      <name val="Arial"/>
      <family val="2"/>
      <charset val="238"/>
    </font>
    <font>
      <b/>
      <sz val="16"/>
      <color theme="1"/>
      <name val="Arial"/>
      <family val="2"/>
      <charset val="238"/>
    </font>
    <font>
      <sz val="11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b/>
      <sz val="11"/>
      <color rgb="FF000000"/>
      <name val="Arial"/>
      <family val="2"/>
      <charset val="238"/>
    </font>
    <font>
      <b/>
      <sz val="14"/>
      <color theme="1"/>
      <name val="Arial"/>
      <family val="2"/>
      <charset val="238"/>
    </font>
    <font>
      <sz val="14"/>
      <color theme="1"/>
      <name val="Calibri"/>
      <family val="2"/>
      <charset val="238"/>
      <scheme val="minor"/>
    </font>
    <font>
      <b/>
      <sz val="11"/>
      <color rgb="FFFF0000"/>
      <name val="Arial"/>
      <family val="2"/>
      <charset val="238"/>
    </font>
    <font>
      <sz val="8"/>
      <color rgb="FFFF0000"/>
      <name val="Arial"/>
      <family val="2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</fonts>
  <fills count="4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4"/>
      </patternFill>
    </fill>
    <fill>
      <patternFill patternType="solid">
        <fgColor theme="5"/>
      </patternFill>
    </fill>
    <fill>
      <patternFill patternType="solid">
        <fgColor theme="6"/>
      </patternFill>
    </fill>
    <fill>
      <patternFill patternType="solid">
        <fgColor theme="7"/>
      </patternFill>
    </fill>
    <fill>
      <patternFill patternType="solid">
        <fgColor theme="8"/>
      </patternFill>
    </fill>
    <fill>
      <patternFill patternType="solid">
        <fgColor theme="9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</fills>
  <borders count="51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22"/>
      </left>
      <right style="medium">
        <color indexed="22"/>
      </right>
      <top style="thin">
        <color indexed="8"/>
      </top>
      <bottom/>
      <diagonal/>
    </border>
    <border>
      <left style="medium">
        <color indexed="22"/>
      </left>
      <right style="medium">
        <color indexed="22"/>
      </right>
      <top/>
      <bottom/>
      <diagonal/>
    </border>
    <border>
      <left style="medium">
        <color indexed="22"/>
      </left>
      <right/>
      <top style="thin">
        <color indexed="8"/>
      </top>
      <bottom/>
      <diagonal/>
    </border>
    <border>
      <left style="medium">
        <color indexed="22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39">
    <xf numFmtId="0" fontId="0" fillId="0" borderId="0"/>
    <xf numFmtId="0" fontId="38" fillId="10" borderId="0" applyNumberFormat="0" applyBorder="0" applyAlignment="0" applyProtection="0"/>
    <xf numFmtId="0" fontId="38" fillId="11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19" borderId="0" applyNumberFormat="0" applyBorder="0" applyAlignment="0" applyProtection="0"/>
    <xf numFmtId="0" fontId="38" fillId="20" borderId="0" applyNumberFormat="0" applyBorder="0" applyAlignment="0" applyProtection="0"/>
    <xf numFmtId="0" fontId="38" fillId="21" borderId="0" applyNumberFormat="0" applyBorder="0" applyAlignment="0" applyProtection="0"/>
    <xf numFmtId="0" fontId="39" fillId="22" borderId="0" applyNumberFormat="0" applyBorder="0" applyAlignment="0" applyProtection="0"/>
    <xf numFmtId="0" fontId="39" fillId="23" borderId="0" applyNumberFormat="0" applyBorder="0" applyAlignment="0" applyProtection="0"/>
    <xf numFmtId="0" fontId="39" fillId="24" borderId="0" applyNumberFormat="0" applyBorder="0" applyAlignment="0" applyProtection="0"/>
    <xf numFmtId="0" fontId="39" fillId="25" borderId="0" applyNumberFormat="0" applyBorder="0" applyAlignment="0" applyProtection="0"/>
    <xf numFmtId="0" fontId="39" fillId="26" borderId="0" applyNumberFormat="0" applyBorder="0" applyAlignment="0" applyProtection="0"/>
    <xf numFmtId="0" fontId="39" fillId="27" borderId="0" applyNumberFormat="0" applyBorder="0" applyAlignment="0" applyProtection="0"/>
    <xf numFmtId="0" fontId="39" fillId="28" borderId="0" applyNumberFormat="0" applyBorder="0" applyAlignment="0" applyProtection="0"/>
    <xf numFmtId="0" fontId="39" fillId="29" borderId="0" applyNumberFormat="0" applyBorder="0" applyAlignment="0" applyProtection="0"/>
    <xf numFmtId="0" fontId="39" fillId="30" borderId="0" applyNumberFormat="0" applyBorder="0" applyAlignment="0" applyProtection="0"/>
    <xf numFmtId="0" fontId="39" fillId="31" borderId="0" applyNumberFormat="0" applyBorder="0" applyAlignment="0" applyProtection="0"/>
    <xf numFmtId="0" fontId="39" fillId="32" borderId="0" applyNumberFormat="0" applyBorder="0" applyAlignment="0" applyProtection="0"/>
    <xf numFmtId="0" fontId="39" fillId="33" borderId="0" applyNumberFormat="0" applyBorder="0" applyAlignment="0" applyProtection="0"/>
    <xf numFmtId="0" fontId="40" fillId="0" borderId="0" applyNumberFormat="0" applyFill="0" applyBorder="0" applyAlignment="0" applyProtection="0"/>
    <xf numFmtId="0" fontId="2" fillId="0" borderId="0"/>
    <xf numFmtId="0" fontId="10" fillId="0" borderId="0"/>
    <xf numFmtId="0" fontId="5" fillId="0" borderId="0"/>
    <xf numFmtId="0" fontId="2" fillId="0" borderId="0"/>
    <xf numFmtId="0" fontId="7" fillId="0" borderId="0"/>
    <xf numFmtId="0" fontId="8" fillId="0" borderId="0"/>
    <xf numFmtId="0" fontId="10" fillId="0" borderId="0"/>
    <xf numFmtId="0" fontId="2" fillId="0" borderId="0"/>
    <xf numFmtId="0" fontId="41" fillId="0" borderId="0"/>
    <xf numFmtId="0" fontId="42" fillId="0" borderId="0"/>
    <xf numFmtId="0" fontId="1" fillId="0" borderId="0"/>
    <xf numFmtId="0" fontId="43" fillId="0" borderId="50" applyNumberFormat="0" applyFill="0" applyAlignment="0" applyProtection="0"/>
    <xf numFmtId="43" fontId="10" fillId="0" borderId="0" applyFont="0" applyFill="0" applyBorder="0" applyAlignment="0" applyProtection="0"/>
  </cellStyleXfs>
  <cellXfs count="381">
    <xf numFmtId="0" fontId="0" fillId="0" borderId="0" xfId="0"/>
    <xf numFmtId="0" fontId="2" fillId="0" borderId="0" xfId="26"/>
    <xf numFmtId="14" fontId="3" fillId="0" borderId="0" xfId="26" applyNumberFormat="1" applyFont="1" applyAlignment="1">
      <alignment horizontal="right"/>
    </xf>
    <xf numFmtId="0" fontId="3" fillId="0" borderId="0" xfId="26" applyFont="1"/>
    <xf numFmtId="0" fontId="4" fillId="0" borderId="0" xfId="26" applyFont="1"/>
    <xf numFmtId="0" fontId="4" fillId="0" borderId="0" xfId="28" applyFont="1"/>
    <xf numFmtId="0" fontId="4" fillId="0" borderId="1" xfId="26" applyFont="1" applyBorder="1"/>
    <xf numFmtId="0" fontId="4" fillId="0" borderId="2" xfId="26" applyFont="1" applyBorder="1"/>
    <xf numFmtId="0" fontId="3" fillId="0" borderId="0" xfId="26" applyFont="1" applyAlignment="1">
      <alignment horizontal="center"/>
    </xf>
    <xf numFmtId="0" fontId="4" fillId="0" borderId="3" xfId="26" applyFont="1" applyBorder="1"/>
    <xf numFmtId="0" fontId="4" fillId="0" borderId="2" xfId="26" applyFont="1" applyBorder="1" applyAlignment="1">
      <alignment horizontal="center"/>
    </xf>
    <xf numFmtId="0" fontId="6" fillId="0" borderId="0" xfId="26" applyFont="1" applyAlignment="1">
      <alignment horizontal="center"/>
    </xf>
    <xf numFmtId="49" fontId="4" fillId="0" borderId="0" xfId="26" applyNumberFormat="1" applyFont="1" applyAlignment="1">
      <alignment horizontal="left"/>
    </xf>
    <xf numFmtId="14" fontId="2" fillId="0" borderId="0" xfId="26" applyNumberFormat="1"/>
    <xf numFmtId="0" fontId="4" fillId="0" borderId="0" xfId="26" applyFont="1" applyAlignment="1">
      <alignment horizontal="center"/>
    </xf>
    <xf numFmtId="165" fontId="3" fillId="0" borderId="0" xfId="26" applyNumberFormat="1" applyFont="1"/>
    <xf numFmtId="0" fontId="4" fillId="0" borderId="4" xfId="26" applyFont="1" applyBorder="1"/>
    <xf numFmtId="0" fontId="4" fillId="0" borderId="5" xfId="26" applyFont="1" applyBorder="1"/>
    <xf numFmtId="0" fontId="4" fillId="0" borderId="6" xfId="26" applyFont="1" applyBorder="1"/>
    <xf numFmtId="0" fontId="4" fillId="0" borderId="7" xfId="26" applyFont="1" applyBorder="1"/>
    <xf numFmtId="0" fontId="4" fillId="0" borderId="8" xfId="26" applyFont="1" applyBorder="1"/>
    <xf numFmtId="0" fontId="4" fillId="0" borderId="9" xfId="26" applyFont="1" applyBorder="1"/>
    <xf numFmtId="0" fontId="4" fillId="2" borderId="2" xfId="26" applyFont="1" applyFill="1" applyBorder="1"/>
    <xf numFmtId="0" fontId="4" fillId="2" borderId="3" xfId="26" applyFont="1" applyFill="1" applyBorder="1"/>
    <xf numFmtId="0" fontId="4" fillId="0" borderId="1" xfId="26" applyFont="1" applyBorder="1" applyAlignment="1">
      <alignment horizontal="center"/>
    </xf>
    <xf numFmtId="0" fontId="4" fillId="0" borderId="3" xfId="26" applyFont="1" applyBorder="1" applyAlignment="1">
      <alignment horizontal="center"/>
    </xf>
    <xf numFmtId="0" fontId="4" fillId="0" borderId="10" xfId="26" applyFont="1" applyBorder="1" applyAlignment="1">
      <alignment horizontal="center" wrapText="1"/>
    </xf>
    <xf numFmtId="0" fontId="4" fillId="0" borderId="11" xfId="26" applyFont="1" applyBorder="1" applyAlignment="1">
      <alignment horizontal="center"/>
    </xf>
    <xf numFmtId="0" fontId="4" fillId="0" borderId="11" xfId="26" applyFont="1" applyBorder="1" applyAlignment="1">
      <alignment horizontal="center" wrapText="1"/>
    </xf>
    <xf numFmtId="0" fontId="4" fillId="0" borderId="12" xfId="26" applyFont="1" applyBorder="1" applyAlignment="1">
      <alignment horizontal="center"/>
    </xf>
    <xf numFmtId="0" fontId="4" fillId="0" borderId="13" xfId="26" applyFont="1" applyBorder="1"/>
    <xf numFmtId="0" fontId="4" fillId="0" borderId="14" xfId="26" applyFont="1" applyBorder="1"/>
    <xf numFmtId="0" fontId="4" fillId="0" borderId="15" xfId="26" applyFont="1" applyBorder="1" applyAlignment="1">
      <alignment vertical="center"/>
    </xf>
    <xf numFmtId="0" fontId="4" fillId="0" borderId="15" xfId="26" applyFont="1" applyBorder="1"/>
    <xf numFmtId="0" fontId="4" fillId="0" borderId="16" xfId="26" applyFont="1" applyBorder="1"/>
    <xf numFmtId="0" fontId="4" fillId="0" borderId="17" xfId="26" applyFont="1" applyBorder="1"/>
    <xf numFmtId="49" fontId="2" fillId="0" borderId="0" xfId="26" applyNumberFormat="1"/>
    <xf numFmtId="0" fontId="9" fillId="0" borderId="0" xfId="26" applyFont="1"/>
    <xf numFmtId="14" fontId="3" fillId="0" borderId="0" xfId="26" applyNumberFormat="1" applyFont="1"/>
    <xf numFmtId="0" fontId="13" fillId="0" borderId="0" xfId="26" applyFont="1"/>
    <xf numFmtId="0" fontId="14" fillId="0" borderId="0" xfId="26" applyFont="1"/>
    <xf numFmtId="0" fontId="13" fillId="0" borderId="0" xfId="26" applyFont="1" applyAlignment="1">
      <alignment horizontal="center"/>
    </xf>
    <xf numFmtId="165" fontId="13" fillId="0" borderId="0" xfId="26" applyNumberFormat="1" applyFont="1"/>
    <xf numFmtId="0" fontId="11" fillId="2" borderId="2" xfId="0" applyFont="1" applyFill="1" applyBorder="1" applyAlignment="1">
      <alignment horizontal="center" wrapText="1"/>
    </xf>
    <xf numFmtId="0" fontId="4" fillId="0" borderId="0" xfId="0" applyFont="1"/>
    <xf numFmtId="164" fontId="2" fillId="0" borderId="2" xfId="0" applyNumberFormat="1" applyFont="1" applyBorder="1"/>
    <xf numFmtId="49" fontId="6" fillId="0" borderId="0" xfId="26" applyNumberFormat="1" applyFont="1" applyAlignment="1">
      <alignment horizontal="center"/>
    </xf>
    <xf numFmtId="0" fontId="44" fillId="0" borderId="0" xfId="0" applyFont="1"/>
    <xf numFmtId="0" fontId="16" fillId="2" borderId="2" xfId="0" applyFont="1" applyFill="1" applyBorder="1" applyAlignment="1">
      <alignment wrapText="1"/>
    </xf>
    <xf numFmtId="0" fontId="17" fillId="2" borderId="18" xfId="0" applyFont="1" applyFill="1" applyBorder="1" applyAlignment="1">
      <alignment horizontal="center" vertical="center" wrapText="1"/>
    </xf>
    <xf numFmtId="1" fontId="2" fillId="2" borderId="19" xfId="0" applyNumberFormat="1" applyFont="1" applyFill="1" applyBorder="1" applyAlignment="1">
      <alignment horizontal="center" wrapText="1"/>
    </xf>
    <xf numFmtId="2" fontId="2" fillId="3" borderId="19" xfId="0" applyNumberFormat="1" applyFont="1" applyFill="1" applyBorder="1" applyAlignment="1">
      <alignment horizontal="right" wrapText="1"/>
    </xf>
    <xf numFmtId="0" fontId="2" fillId="0" borderId="0" xfId="28" applyFont="1"/>
    <xf numFmtId="0" fontId="2" fillId="0" borderId="0" xfId="28" applyFont="1" applyAlignment="1">
      <alignment horizontal="center"/>
    </xf>
    <xf numFmtId="0" fontId="5" fillId="0" borderId="0" xfId="28"/>
    <xf numFmtId="0" fontId="2" fillId="0" borderId="2" xfId="0" applyFont="1" applyBorder="1" applyAlignment="1">
      <alignment horizontal="center" wrapText="1"/>
    </xf>
    <xf numFmtId="1" fontId="2" fillId="3" borderId="2" xfId="0" applyNumberFormat="1" applyFont="1" applyFill="1" applyBorder="1" applyAlignment="1">
      <alignment horizontal="center" wrapText="1"/>
    </xf>
    <xf numFmtId="0" fontId="2" fillId="3" borderId="2" xfId="0" applyFont="1" applyFill="1" applyBorder="1" applyAlignment="1">
      <alignment horizontal="center" wrapText="1"/>
    </xf>
    <xf numFmtId="2" fontId="2" fillId="3" borderId="2" xfId="0" applyNumberFormat="1" applyFont="1" applyFill="1" applyBorder="1" applyAlignment="1">
      <alignment horizontal="center" wrapText="1"/>
    </xf>
    <xf numFmtId="0" fontId="4" fillId="0" borderId="0" xfId="28" applyFont="1" applyAlignment="1">
      <alignment horizontal="center"/>
    </xf>
    <xf numFmtId="1" fontId="4" fillId="0" borderId="0" xfId="28" applyNumberFormat="1" applyFont="1"/>
    <xf numFmtId="165" fontId="4" fillId="0" borderId="0" xfId="26" applyNumberFormat="1" applyFont="1"/>
    <xf numFmtId="0" fontId="2" fillId="0" borderId="0" xfId="26" applyAlignment="1">
      <alignment horizontal="center"/>
    </xf>
    <xf numFmtId="0" fontId="2" fillId="0" borderId="0" xfId="26" applyAlignment="1">
      <alignment horizontal="center" wrapText="1"/>
    </xf>
    <xf numFmtId="0" fontId="4" fillId="0" borderId="0" xfId="28" applyFont="1" applyAlignment="1">
      <alignment horizontal="left"/>
    </xf>
    <xf numFmtId="0" fontId="4" fillId="2" borderId="2" xfId="0" applyFont="1" applyFill="1" applyBorder="1" applyAlignment="1">
      <alignment horizontal="center" wrapText="1"/>
    </xf>
    <xf numFmtId="0" fontId="4" fillId="2" borderId="2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wrapText="1"/>
    </xf>
    <xf numFmtId="0" fontId="20" fillId="2" borderId="2" xfId="0" applyFont="1" applyFill="1" applyBorder="1" applyAlignment="1">
      <alignment horizontal="center" vertical="top" wrapText="1"/>
    </xf>
    <xf numFmtId="0" fontId="4" fillId="3" borderId="2" xfId="0" applyFont="1" applyFill="1" applyBorder="1" applyAlignment="1">
      <alignment horizontal="right" wrapText="1"/>
    </xf>
    <xf numFmtId="0" fontId="45" fillId="0" borderId="0" xfId="0" applyFont="1"/>
    <xf numFmtId="0" fontId="26" fillId="4" borderId="2" xfId="0" applyFont="1" applyFill="1" applyBorder="1" applyAlignment="1">
      <alignment horizontal="center" vertical="center" wrapText="1"/>
    </xf>
    <xf numFmtId="0" fontId="26" fillId="3" borderId="2" xfId="0" applyFont="1" applyFill="1" applyBorder="1" applyAlignment="1">
      <alignment horizontal="center" vertical="center" wrapText="1"/>
    </xf>
    <xf numFmtId="0" fontId="26" fillId="2" borderId="2" xfId="0" applyFont="1" applyFill="1" applyBorder="1" applyAlignment="1">
      <alignment wrapText="1"/>
    </xf>
    <xf numFmtId="0" fontId="20" fillId="3" borderId="2" xfId="0" applyFont="1" applyFill="1" applyBorder="1" applyAlignment="1">
      <alignment vertical="center" wrapText="1"/>
    </xf>
    <xf numFmtId="0" fontId="20" fillId="4" borderId="2" xfId="0" applyFont="1" applyFill="1" applyBorder="1" applyAlignment="1">
      <alignment vertical="center" wrapText="1"/>
    </xf>
    <xf numFmtId="1" fontId="25" fillId="5" borderId="2" xfId="0" applyNumberFormat="1" applyFont="1" applyFill="1" applyBorder="1" applyAlignment="1">
      <alignment horizontal="center" wrapText="1"/>
    </xf>
    <xf numFmtId="1" fontId="27" fillId="5" borderId="2" xfId="0" applyNumberFormat="1" applyFont="1" applyFill="1" applyBorder="1" applyAlignment="1">
      <alignment horizontal="center" wrapText="1"/>
    </xf>
    <xf numFmtId="0" fontId="27" fillId="5" borderId="2" xfId="0" applyFont="1" applyFill="1" applyBorder="1" applyAlignment="1">
      <alignment horizontal="center" wrapText="1"/>
    </xf>
    <xf numFmtId="0" fontId="19" fillId="0" borderId="0" xfId="26" applyFont="1" applyAlignment="1">
      <alignment horizontal="center"/>
    </xf>
    <xf numFmtId="0" fontId="46" fillId="0" borderId="0" xfId="0" applyFont="1" applyAlignment="1">
      <alignment horizontal="center"/>
    </xf>
    <xf numFmtId="0" fontId="46" fillId="0" borderId="0" xfId="0" applyFont="1"/>
    <xf numFmtId="1" fontId="25" fillId="6" borderId="2" xfId="0" applyNumberFormat="1" applyFont="1" applyFill="1" applyBorder="1" applyAlignment="1">
      <alignment horizontal="center" wrapText="1"/>
    </xf>
    <xf numFmtId="1" fontId="25" fillId="4" borderId="2" xfId="0" applyNumberFormat="1" applyFont="1" applyFill="1" applyBorder="1" applyAlignment="1">
      <alignment horizontal="center" wrapText="1"/>
    </xf>
    <xf numFmtId="1" fontId="25" fillId="0" borderId="2" xfId="0" applyNumberFormat="1" applyFont="1" applyBorder="1" applyAlignment="1">
      <alignment horizontal="center" wrapText="1"/>
    </xf>
    <xf numFmtId="49" fontId="25" fillId="2" borderId="20" xfId="0" applyNumberFormat="1" applyFont="1" applyFill="1" applyBorder="1" applyAlignment="1">
      <alignment horizontal="center" wrapText="1"/>
    </xf>
    <xf numFmtId="0" fontId="28" fillId="2" borderId="21" xfId="0" applyFont="1" applyFill="1" applyBorder="1" applyAlignment="1">
      <alignment horizontal="center" vertical="center" wrapText="1"/>
    </xf>
    <xf numFmtId="0" fontId="31" fillId="2" borderId="2" xfId="0" applyFont="1" applyFill="1" applyBorder="1" applyAlignment="1">
      <alignment horizontal="left" vertical="center" wrapText="1" indent="1"/>
    </xf>
    <xf numFmtId="0" fontId="30" fillId="4" borderId="2" xfId="0" applyFont="1" applyFill="1" applyBorder="1" applyAlignment="1">
      <alignment horizontal="left" wrapText="1"/>
    </xf>
    <xf numFmtId="0" fontId="10" fillId="0" borderId="0" xfId="32"/>
    <xf numFmtId="0" fontId="4" fillId="0" borderId="0" xfId="32" applyFont="1"/>
    <xf numFmtId="0" fontId="2" fillId="0" borderId="0" xfId="32" applyFont="1"/>
    <xf numFmtId="164" fontId="10" fillId="0" borderId="0" xfId="32" applyNumberFormat="1"/>
    <xf numFmtId="0" fontId="24" fillId="0" borderId="2" xfId="0" applyFont="1" applyBorder="1" applyAlignment="1">
      <alignment horizontal="left" wrapText="1"/>
    </xf>
    <xf numFmtId="0" fontId="4" fillId="0" borderId="2" xfId="0" applyFont="1" applyBorder="1" applyAlignment="1">
      <alignment horizontal="center"/>
    </xf>
    <xf numFmtId="0" fontId="24" fillId="2" borderId="2" xfId="0" applyFont="1" applyFill="1" applyBorder="1" applyAlignment="1">
      <alignment wrapText="1"/>
    </xf>
    <xf numFmtId="0" fontId="23" fillId="4" borderId="2" xfId="0" applyFont="1" applyFill="1" applyBorder="1" applyAlignment="1">
      <alignment horizontal="left" wrapText="1"/>
    </xf>
    <xf numFmtId="0" fontId="17" fillId="2" borderId="2" xfId="0" applyFont="1" applyFill="1" applyBorder="1" applyAlignment="1">
      <alignment horizontal="left" vertical="center" wrapText="1"/>
    </xf>
    <xf numFmtId="0" fontId="24" fillId="0" borderId="8" xfId="0" applyFont="1" applyBorder="1" applyAlignment="1">
      <alignment horizontal="left" wrapText="1"/>
    </xf>
    <xf numFmtId="0" fontId="4" fillId="0" borderId="8" xfId="0" applyFont="1" applyBorder="1" applyAlignment="1">
      <alignment horizontal="center"/>
    </xf>
    <xf numFmtId="0" fontId="23" fillId="6" borderId="2" xfId="0" applyFont="1" applyFill="1" applyBorder="1" applyAlignment="1">
      <alignment horizontal="left" wrapText="1"/>
    </xf>
    <xf numFmtId="1" fontId="4" fillId="7" borderId="2" xfId="0" applyNumberFormat="1" applyFont="1" applyFill="1" applyBorder="1" applyAlignment="1">
      <alignment horizontal="center" wrapText="1"/>
    </xf>
    <xf numFmtId="0" fontId="4" fillId="6" borderId="2" xfId="0" applyFont="1" applyFill="1" applyBorder="1" applyAlignment="1">
      <alignment horizontal="center" wrapText="1"/>
    </xf>
    <xf numFmtId="0" fontId="4" fillId="4" borderId="2" xfId="0" applyFont="1" applyFill="1" applyBorder="1" applyAlignment="1">
      <alignment horizontal="center" wrapText="1"/>
    </xf>
    <xf numFmtId="0" fontId="14" fillId="0" borderId="0" xfId="30" applyFont="1"/>
    <xf numFmtId="0" fontId="13" fillId="0" borderId="0" xfId="30" applyFont="1"/>
    <xf numFmtId="0" fontId="30" fillId="4" borderId="2" xfId="0" applyFont="1" applyFill="1" applyBorder="1" applyAlignment="1">
      <alignment horizontal="right" wrapText="1"/>
    </xf>
    <xf numFmtId="1" fontId="27" fillId="0" borderId="2" xfId="0" applyNumberFormat="1" applyFont="1" applyBorder="1" applyAlignment="1">
      <alignment horizontal="center"/>
    </xf>
    <xf numFmtId="0" fontId="33" fillId="2" borderId="2" xfId="0" applyFont="1" applyFill="1" applyBorder="1" applyAlignment="1">
      <alignment horizontal="right" wrapText="1"/>
    </xf>
    <xf numFmtId="0" fontId="32" fillId="2" borderId="2" xfId="0" applyFont="1" applyFill="1" applyBorder="1" applyAlignment="1">
      <alignment wrapText="1"/>
    </xf>
    <xf numFmtId="0" fontId="34" fillId="8" borderId="2" xfId="0" applyFont="1" applyFill="1" applyBorder="1" applyAlignment="1">
      <alignment horizontal="center"/>
    </xf>
    <xf numFmtId="0" fontId="32" fillId="0" borderId="2" xfId="0" applyFont="1" applyBorder="1" applyAlignment="1">
      <alignment horizontal="left" wrapText="1"/>
    </xf>
    <xf numFmtId="0" fontId="33" fillId="0" borderId="2" xfId="0" applyFont="1" applyBorder="1"/>
    <xf numFmtId="0" fontId="19" fillId="0" borderId="2" xfId="0" applyFont="1" applyBorder="1" applyAlignment="1">
      <alignment horizontal="center"/>
    </xf>
    <xf numFmtId="0" fontId="34" fillId="2" borderId="2" xfId="0" applyFont="1" applyFill="1" applyBorder="1" applyAlignment="1">
      <alignment vertical="center" wrapText="1"/>
    </xf>
    <xf numFmtId="0" fontId="30" fillId="6" borderId="2" xfId="0" applyFont="1" applyFill="1" applyBorder="1" applyAlignment="1">
      <alignment wrapText="1"/>
    </xf>
    <xf numFmtId="0" fontId="27" fillId="2" borderId="8" xfId="0" applyFont="1" applyFill="1" applyBorder="1" applyAlignment="1">
      <alignment horizontal="center" vertical="center" wrapText="1"/>
    </xf>
    <xf numFmtId="0" fontId="27" fillId="6" borderId="22" xfId="0" applyFont="1" applyFill="1" applyBorder="1" applyAlignment="1">
      <alignment horizontal="center" wrapText="1"/>
    </xf>
    <xf numFmtId="0" fontId="27" fillId="6" borderId="23" xfId="0" applyFont="1" applyFill="1" applyBorder="1" applyAlignment="1">
      <alignment horizontal="center" wrapText="1"/>
    </xf>
    <xf numFmtId="0" fontId="17" fillId="0" borderId="0" xfId="0" applyFont="1" applyAlignment="1">
      <alignment horizontal="center"/>
    </xf>
    <xf numFmtId="0" fontId="21" fillId="2" borderId="2" xfId="0" applyFont="1" applyFill="1" applyBorder="1" applyAlignment="1">
      <alignment horizontal="center" vertical="center" wrapText="1"/>
    </xf>
    <xf numFmtId="0" fontId="23" fillId="9" borderId="2" xfId="0" applyFont="1" applyFill="1" applyBorder="1" applyAlignment="1">
      <alignment horizontal="center" wrapText="1"/>
    </xf>
    <xf numFmtId="0" fontId="23" fillId="4" borderId="2" xfId="0" applyFont="1" applyFill="1" applyBorder="1" applyAlignment="1">
      <alignment horizontal="center" wrapText="1"/>
    </xf>
    <xf numFmtId="0" fontId="17" fillId="2" borderId="2" xfId="0" applyFont="1" applyFill="1" applyBorder="1" applyAlignment="1">
      <alignment horizontal="left" vertical="center" wrapText="1" indent="2"/>
    </xf>
    <xf numFmtId="0" fontId="23" fillId="0" borderId="2" xfId="0" applyFont="1" applyBorder="1" applyAlignment="1">
      <alignment horizontal="center" wrapText="1"/>
    </xf>
    <xf numFmtId="0" fontId="19" fillId="0" borderId="0" xfId="0" applyFont="1"/>
    <xf numFmtId="0" fontId="29" fillId="0" borderId="0" xfId="0" applyFont="1"/>
    <xf numFmtId="0" fontId="29" fillId="0" borderId="0" xfId="0" applyFont="1" applyAlignment="1">
      <alignment horizontal="center"/>
    </xf>
    <xf numFmtId="0" fontId="9" fillId="0" borderId="0" xfId="0" applyFont="1"/>
    <xf numFmtId="0" fontId="4" fillId="9" borderId="2" xfId="0" applyFont="1" applyFill="1" applyBorder="1" applyAlignment="1">
      <alignment wrapText="1"/>
    </xf>
    <xf numFmtId="0" fontId="21" fillId="2" borderId="2" xfId="0" applyFont="1" applyFill="1" applyBorder="1" applyAlignment="1">
      <alignment horizontal="left" vertical="center" wrapText="1"/>
    </xf>
    <xf numFmtId="1" fontId="46" fillId="0" borderId="0" xfId="0" applyNumberFormat="1" applyFont="1"/>
    <xf numFmtId="0" fontId="47" fillId="0" borderId="0" xfId="0" applyFont="1"/>
    <xf numFmtId="0" fontId="48" fillId="0" borderId="0" xfId="0" applyFont="1"/>
    <xf numFmtId="1" fontId="49" fillId="0" borderId="0" xfId="0" applyNumberFormat="1" applyFont="1"/>
    <xf numFmtId="1" fontId="50" fillId="0" borderId="0" xfId="0" applyNumberFormat="1" applyFont="1"/>
    <xf numFmtId="0" fontId="51" fillId="0" borderId="0" xfId="0" applyFont="1"/>
    <xf numFmtId="0" fontId="52" fillId="0" borderId="0" xfId="29" applyFont="1"/>
    <xf numFmtId="0" fontId="52" fillId="0" borderId="0" xfId="33" applyFont="1" applyAlignment="1">
      <alignment horizontal="center"/>
    </xf>
    <xf numFmtId="0" fontId="53" fillId="0" borderId="0" xfId="33" applyFont="1"/>
    <xf numFmtId="0" fontId="51" fillId="0" borderId="0" xfId="0" applyFont="1" applyAlignment="1">
      <alignment horizontal="center"/>
    </xf>
    <xf numFmtId="0" fontId="53" fillId="0" borderId="0" xfId="33" applyFont="1" applyAlignment="1">
      <alignment horizontal="center"/>
    </xf>
    <xf numFmtId="0" fontId="54" fillId="0" borderId="8" xfId="0" applyFont="1" applyBorder="1" applyAlignment="1">
      <alignment horizontal="center" wrapText="1"/>
    </xf>
    <xf numFmtId="0" fontId="52" fillId="0" borderId="8" xfId="0" applyFont="1" applyBorder="1" applyAlignment="1">
      <alignment horizontal="center"/>
    </xf>
    <xf numFmtId="0" fontId="54" fillId="2" borderId="21" xfId="0" applyFont="1" applyFill="1" applyBorder="1" applyAlignment="1">
      <alignment horizontal="center" wrapText="1"/>
    </xf>
    <xf numFmtId="0" fontId="52" fillId="2" borderId="21" xfId="0" applyFont="1" applyFill="1" applyBorder="1" applyAlignment="1">
      <alignment horizontal="center" vertical="center" wrapText="1"/>
    </xf>
    <xf numFmtId="0" fontId="55" fillId="6" borderId="2" xfId="0" applyFont="1" applyFill="1" applyBorder="1" applyAlignment="1">
      <alignment horizontal="center" wrapText="1"/>
    </xf>
    <xf numFmtId="1" fontId="52" fillId="6" borderId="2" xfId="0" applyNumberFormat="1" applyFont="1" applyFill="1" applyBorder="1" applyAlignment="1">
      <alignment horizontal="center" wrapText="1"/>
    </xf>
    <xf numFmtId="1" fontId="51" fillId="0" borderId="0" xfId="0" applyNumberFormat="1" applyFont="1" applyAlignment="1">
      <alignment horizontal="center"/>
    </xf>
    <xf numFmtId="0" fontId="35" fillId="4" borderId="2" xfId="0" applyFont="1" applyFill="1" applyBorder="1" applyAlignment="1">
      <alignment horizontal="left"/>
    </xf>
    <xf numFmtId="1" fontId="52" fillId="7" borderId="2" xfId="0" applyNumberFormat="1" applyFont="1" applyFill="1" applyBorder="1" applyAlignment="1">
      <alignment horizontal="left" wrapText="1"/>
    </xf>
    <xf numFmtId="1" fontId="52" fillId="7" borderId="2" xfId="0" applyNumberFormat="1" applyFont="1" applyFill="1" applyBorder="1" applyAlignment="1">
      <alignment horizontal="center" wrapText="1"/>
    </xf>
    <xf numFmtId="0" fontId="36" fillId="2" borderId="2" xfId="0" applyFont="1" applyFill="1" applyBorder="1" applyAlignment="1">
      <alignment horizontal="left" vertical="center"/>
    </xf>
    <xf numFmtId="1" fontId="52" fillId="34" borderId="2" xfId="0" applyNumberFormat="1" applyFont="1" applyFill="1" applyBorder="1" applyAlignment="1">
      <alignment horizontal="center" wrapText="1"/>
    </xf>
    <xf numFmtId="0" fontId="35" fillId="35" borderId="2" xfId="0" applyFont="1" applyFill="1" applyBorder="1" applyAlignment="1">
      <alignment horizontal="left"/>
    </xf>
    <xf numFmtId="1" fontId="52" fillId="7" borderId="2" xfId="0" applyNumberFormat="1" applyFont="1" applyFill="1" applyBorder="1" applyAlignment="1">
      <alignment wrapText="1"/>
    </xf>
    <xf numFmtId="1" fontId="56" fillId="6" borderId="2" xfId="0" applyNumberFormat="1" applyFont="1" applyFill="1" applyBorder="1" applyAlignment="1">
      <alignment horizontal="center" wrapText="1"/>
    </xf>
    <xf numFmtId="0" fontId="52" fillId="2" borderId="2" xfId="0" applyFont="1" applyFill="1" applyBorder="1" applyAlignment="1">
      <alignment horizontal="center" vertical="center"/>
    </xf>
    <xf numFmtId="0" fontId="57" fillId="0" borderId="0" xfId="0" applyFont="1" applyAlignment="1">
      <alignment horizontal="center"/>
    </xf>
    <xf numFmtId="0" fontId="55" fillId="35" borderId="2" xfId="0" applyFont="1" applyFill="1" applyBorder="1" applyAlignment="1">
      <alignment horizontal="left"/>
    </xf>
    <xf numFmtId="1" fontId="52" fillId="36" borderId="2" xfId="0" applyNumberFormat="1" applyFont="1" applyFill="1" applyBorder="1" applyAlignment="1">
      <alignment horizontal="center" wrapText="1"/>
    </xf>
    <xf numFmtId="1" fontId="55" fillId="36" borderId="2" xfId="0" applyNumberFormat="1" applyFont="1" applyFill="1" applyBorder="1" applyAlignment="1">
      <alignment horizontal="center"/>
    </xf>
    <xf numFmtId="1" fontId="52" fillId="36" borderId="2" xfId="0" applyNumberFormat="1" applyFont="1" applyFill="1" applyBorder="1" applyAlignment="1">
      <alignment horizontal="center" vertical="center"/>
    </xf>
    <xf numFmtId="0" fontId="25" fillId="6" borderId="2" xfId="0" applyFont="1" applyFill="1" applyBorder="1" applyAlignment="1">
      <alignment horizontal="center" wrapText="1"/>
    </xf>
    <xf numFmtId="0" fontId="25" fillId="4" borderId="2" xfId="0" applyFont="1" applyFill="1" applyBorder="1" applyAlignment="1">
      <alignment horizontal="center" wrapText="1"/>
    </xf>
    <xf numFmtId="0" fontId="44" fillId="37" borderId="2" xfId="0" applyFont="1" applyFill="1" applyBorder="1" applyAlignment="1">
      <alignment wrapText="1"/>
    </xf>
    <xf numFmtId="49" fontId="25" fillId="2" borderId="2" xfId="0" applyNumberFormat="1" applyFont="1" applyFill="1" applyBorder="1" applyAlignment="1">
      <alignment horizontal="center" wrapText="1"/>
    </xf>
    <xf numFmtId="0" fontId="29" fillId="2" borderId="2" xfId="0" applyFont="1" applyFill="1" applyBorder="1" applyAlignment="1">
      <alignment horizontal="center" vertical="center" wrapText="1"/>
    </xf>
    <xf numFmtId="0" fontId="45" fillId="37" borderId="2" xfId="0" applyFont="1" applyFill="1" applyBorder="1" applyAlignment="1">
      <alignment vertical="center" wrapText="1"/>
    </xf>
    <xf numFmtId="0" fontId="46" fillId="0" borderId="2" xfId="0" applyFont="1" applyBorder="1"/>
    <xf numFmtId="1" fontId="0" fillId="0" borderId="2" xfId="0" applyNumberFormat="1" applyBorder="1"/>
    <xf numFmtId="0" fontId="58" fillId="37" borderId="2" xfId="0" applyFont="1" applyFill="1" applyBorder="1" applyAlignment="1">
      <alignment horizontal="center" vertical="center" wrapText="1"/>
    </xf>
    <xf numFmtId="0" fontId="59" fillId="37" borderId="8" xfId="0" applyFont="1" applyFill="1" applyBorder="1" applyAlignment="1">
      <alignment vertical="center" wrapText="1"/>
    </xf>
    <xf numFmtId="0" fontId="28" fillId="38" borderId="0" xfId="0" applyFont="1" applyFill="1" applyAlignment="1">
      <alignment horizontal="center" vertical="center" wrapText="1"/>
    </xf>
    <xf numFmtId="0" fontId="28" fillId="34" borderId="0" xfId="0" applyFont="1" applyFill="1" applyAlignment="1">
      <alignment horizontal="center" vertical="center" wrapText="1"/>
    </xf>
    <xf numFmtId="1" fontId="46" fillId="0" borderId="18" xfId="0" applyNumberFormat="1" applyFont="1" applyBorder="1" applyAlignment="1">
      <alignment horizontal="center"/>
    </xf>
    <xf numFmtId="0" fontId="2" fillId="34" borderId="0" xfId="26" applyFill="1"/>
    <xf numFmtId="0" fontId="6" fillId="34" borderId="0" xfId="26" applyFont="1" applyFill="1" applyAlignment="1">
      <alignment horizontal="center" vertical="center" wrapText="1"/>
    </xf>
    <xf numFmtId="49" fontId="6" fillId="34" borderId="0" xfId="26" applyNumberFormat="1" applyFont="1" applyFill="1" applyAlignment="1">
      <alignment horizontal="center" wrapText="1"/>
    </xf>
    <xf numFmtId="0" fontId="19" fillId="34" borderId="0" xfId="26" applyFont="1" applyFill="1" applyAlignment="1">
      <alignment horizontal="center"/>
    </xf>
    <xf numFmtId="1" fontId="25" fillId="34" borderId="0" xfId="0" applyNumberFormat="1" applyFont="1" applyFill="1" applyAlignment="1">
      <alignment horizontal="center" wrapText="1"/>
    </xf>
    <xf numFmtId="0" fontId="46" fillId="34" borderId="0" xfId="0" applyFont="1" applyFill="1"/>
    <xf numFmtId="1" fontId="0" fillId="34" borderId="0" xfId="0" applyNumberFormat="1" applyFill="1"/>
    <xf numFmtId="0" fontId="28" fillId="2" borderId="2" xfId="0" applyFont="1" applyFill="1" applyBorder="1" applyAlignment="1">
      <alignment horizontal="center" vertical="center" wrapText="1"/>
    </xf>
    <xf numFmtId="0" fontId="59" fillId="0" borderId="0" xfId="29" applyFont="1" applyAlignment="1">
      <alignment wrapText="1"/>
    </xf>
    <xf numFmtId="0" fontId="60" fillId="0" borderId="0" xfId="0" applyFont="1"/>
    <xf numFmtId="0" fontId="60" fillId="0" borderId="0" xfId="0" applyFont="1" applyAlignment="1">
      <alignment horizontal="center"/>
    </xf>
    <xf numFmtId="0" fontId="60" fillId="0" borderId="0" xfId="0" applyFont="1" applyAlignment="1">
      <alignment horizontal="center" wrapText="1"/>
    </xf>
    <xf numFmtId="0" fontId="59" fillId="0" borderId="0" xfId="33" applyFont="1" applyAlignment="1">
      <alignment horizontal="center"/>
    </xf>
    <xf numFmtId="1" fontId="60" fillId="0" borderId="0" xfId="0" applyNumberFormat="1" applyFont="1" applyAlignment="1">
      <alignment horizontal="center"/>
    </xf>
    <xf numFmtId="0" fontId="59" fillId="0" borderId="0" xfId="33" applyFont="1" applyAlignment="1">
      <alignment horizontal="center" wrapText="1"/>
    </xf>
    <xf numFmtId="0" fontId="59" fillId="2" borderId="8" xfId="0" applyFont="1" applyFill="1" applyBorder="1" applyAlignment="1">
      <alignment horizontal="center" vertical="center" wrapText="1"/>
    </xf>
    <xf numFmtId="0" fontId="59" fillId="2" borderId="8" xfId="0" applyFont="1" applyFill="1" applyBorder="1" applyAlignment="1">
      <alignment horizontal="center" vertical="center"/>
    </xf>
    <xf numFmtId="1" fontId="59" fillId="6" borderId="2" xfId="0" applyNumberFormat="1" applyFont="1" applyFill="1" applyBorder="1" applyAlignment="1">
      <alignment horizontal="center" wrapText="1"/>
    </xf>
    <xf numFmtId="0" fontId="61" fillId="0" borderId="0" xfId="0" applyFont="1" applyAlignment="1">
      <alignment horizontal="center"/>
    </xf>
    <xf numFmtId="0" fontId="60" fillId="39" borderId="0" xfId="0" applyFont="1" applyFill="1" applyAlignment="1">
      <alignment horizontal="center"/>
    </xf>
    <xf numFmtId="1" fontId="59" fillId="40" borderId="2" xfId="0" applyNumberFormat="1" applyFont="1" applyFill="1" applyBorder="1" applyAlignment="1">
      <alignment horizontal="center" wrapText="1"/>
    </xf>
    <xf numFmtId="0" fontId="62" fillId="37" borderId="2" xfId="0" applyFont="1" applyFill="1" applyBorder="1" applyAlignment="1">
      <alignment horizontal="center" wrapText="1"/>
    </xf>
    <xf numFmtId="1" fontId="62" fillId="37" borderId="2" xfId="0" applyNumberFormat="1" applyFont="1" applyFill="1" applyBorder="1" applyAlignment="1">
      <alignment horizontal="center"/>
    </xf>
    <xf numFmtId="0" fontId="63" fillId="34" borderId="2" xfId="0" applyFont="1" applyFill="1" applyBorder="1" applyAlignment="1">
      <alignment horizontal="left" wrapText="1"/>
    </xf>
    <xf numFmtId="1" fontId="64" fillId="34" borderId="2" xfId="0" applyNumberFormat="1" applyFont="1" applyFill="1" applyBorder="1" applyAlignment="1">
      <alignment horizontal="center" wrapText="1"/>
    </xf>
    <xf numFmtId="0" fontId="60" fillId="34" borderId="2" xfId="0" applyFont="1" applyFill="1" applyBorder="1" applyAlignment="1">
      <alignment horizontal="center"/>
    </xf>
    <xf numFmtId="1" fontId="59" fillId="34" borderId="2" xfId="0" applyNumberFormat="1" applyFont="1" applyFill="1" applyBorder="1" applyAlignment="1">
      <alignment horizontal="center" wrapText="1"/>
    </xf>
    <xf numFmtId="0" fontId="62" fillId="0" borderId="0" xfId="0" applyFont="1" applyAlignment="1">
      <alignment horizontal="center"/>
    </xf>
    <xf numFmtId="1" fontId="62" fillId="0" borderId="0" xfId="0" applyNumberFormat="1" applyFont="1" applyAlignment="1">
      <alignment horizontal="center"/>
    </xf>
    <xf numFmtId="0" fontId="60" fillId="0" borderId="2" xfId="0" applyFont="1" applyBorder="1" applyAlignment="1">
      <alignment horizontal="center"/>
    </xf>
    <xf numFmtId="0" fontId="62" fillId="0" borderId="2" xfId="0" applyFont="1" applyBorder="1" applyAlignment="1">
      <alignment horizontal="center" wrapText="1"/>
    </xf>
    <xf numFmtId="0" fontId="65" fillId="2" borderId="2" xfId="0" applyFont="1" applyFill="1" applyBorder="1" applyAlignment="1">
      <alignment horizontal="center" vertical="center" wrapText="1"/>
    </xf>
    <xf numFmtId="0" fontId="59" fillId="2" borderId="2" xfId="0" applyFont="1" applyFill="1" applyBorder="1" applyAlignment="1">
      <alignment horizontal="center" vertical="center" wrapText="1"/>
    </xf>
    <xf numFmtId="0" fontId="60" fillId="0" borderId="2" xfId="0" applyFont="1" applyBorder="1" applyAlignment="1">
      <alignment horizontal="center" wrapText="1"/>
    </xf>
    <xf numFmtId="0" fontId="62" fillId="37" borderId="2" xfId="0" applyFont="1" applyFill="1" applyBorder="1" applyAlignment="1">
      <alignment horizontal="center"/>
    </xf>
    <xf numFmtId="0" fontId="66" fillId="38" borderId="0" xfId="0" applyFont="1" applyFill="1"/>
    <xf numFmtId="0" fontId="2" fillId="38" borderId="0" xfId="28" applyFont="1" applyFill="1"/>
    <xf numFmtId="0" fontId="45" fillId="38" borderId="0" xfId="0" applyFont="1" applyFill="1"/>
    <xf numFmtId="0" fontId="67" fillId="0" borderId="0" xfId="0" applyFont="1" applyAlignment="1">
      <alignment horizontal="center"/>
    </xf>
    <xf numFmtId="1" fontId="25" fillId="40" borderId="2" xfId="0" applyNumberFormat="1" applyFont="1" applyFill="1" applyBorder="1" applyAlignment="1">
      <alignment horizontal="center" wrapText="1"/>
    </xf>
    <xf numFmtId="49" fontId="25" fillId="34" borderId="2" xfId="0" applyNumberFormat="1" applyFont="1" applyFill="1" applyBorder="1" applyAlignment="1">
      <alignment horizontal="center" wrapText="1"/>
    </xf>
    <xf numFmtId="0" fontId="25" fillId="34" borderId="2" xfId="0" applyFont="1" applyFill="1" applyBorder="1" applyAlignment="1">
      <alignment horizontal="center" wrapText="1"/>
    </xf>
    <xf numFmtId="1" fontId="25" fillId="34" borderId="2" xfId="0" applyNumberFormat="1" applyFont="1" applyFill="1" applyBorder="1" applyAlignment="1">
      <alignment horizontal="center" wrapText="1"/>
    </xf>
    <xf numFmtId="1" fontId="25" fillId="40" borderId="24" xfId="0" applyNumberFormat="1" applyFont="1" applyFill="1" applyBorder="1" applyAlignment="1">
      <alignment horizontal="center" wrapText="1"/>
    </xf>
    <xf numFmtId="0" fontId="29" fillId="2" borderId="8" xfId="0" applyFont="1" applyFill="1" applyBorder="1" applyAlignment="1">
      <alignment horizontal="center" vertical="center" wrapText="1"/>
    </xf>
    <xf numFmtId="0" fontId="58" fillId="40" borderId="25" xfId="0" applyFont="1" applyFill="1" applyBorder="1" applyAlignment="1">
      <alignment horizontal="center" vertical="center" wrapText="1"/>
    </xf>
    <xf numFmtId="0" fontId="25" fillId="6" borderId="24" xfId="0" applyFont="1" applyFill="1" applyBorder="1" applyAlignment="1">
      <alignment horizontal="center" wrapText="1"/>
    </xf>
    <xf numFmtId="1" fontId="25" fillId="0" borderId="24" xfId="0" applyNumberFormat="1" applyFont="1" applyBorder="1" applyAlignment="1">
      <alignment horizontal="center" wrapText="1"/>
    </xf>
    <xf numFmtId="0" fontId="25" fillId="40" borderId="18" xfId="0" applyFont="1" applyFill="1" applyBorder="1" applyAlignment="1">
      <alignment horizontal="center" wrapText="1"/>
    </xf>
    <xf numFmtId="0" fontId="25" fillId="40" borderId="26" xfId="0" applyFont="1" applyFill="1" applyBorder="1" applyAlignment="1">
      <alignment horizontal="center" wrapText="1"/>
    </xf>
    <xf numFmtId="0" fontId="58" fillId="40" borderId="27" xfId="0" applyFont="1" applyFill="1" applyBorder="1" applyAlignment="1">
      <alignment horizontal="center" vertical="center" wrapText="1"/>
    </xf>
    <xf numFmtId="49" fontId="25" fillId="40" borderId="28" xfId="0" applyNumberFormat="1" applyFont="1" applyFill="1" applyBorder="1" applyAlignment="1">
      <alignment horizontal="center" wrapText="1"/>
    </xf>
    <xf numFmtId="0" fontId="29" fillId="40" borderId="28" xfId="0" applyFont="1" applyFill="1" applyBorder="1" applyAlignment="1">
      <alignment horizontal="center" vertical="center" wrapText="1"/>
    </xf>
    <xf numFmtId="0" fontId="29" fillId="40" borderId="29" xfId="0" applyFont="1" applyFill="1" applyBorder="1" applyAlignment="1">
      <alignment horizontal="center" vertical="center" wrapText="1"/>
    </xf>
    <xf numFmtId="0" fontId="58" fillId="40" borderId="30" xfId="0" applyFont="1" applyFill="1" applyBorder="1" applyAlignment="1">
      <alignment horizontal="center" vertical="center" wrapText="1"/>
    </xf>
    <xf numFmtId="1" fontId="25" fillId="40" borderId="31" xfId="0" applyNumberFormat="1" applyFont="1" applyFill="1" applyBorder="1" applyAlignment="1">
      <alignment horizontal="center" wrapText="1"/>
    </xf>
    <xf numFmtId="1" fontId="25" fillId="40" borderId="32" xfId="0" applyNumberFormat="1" applyFont="1" applyFill="1" applyBorder="1" applyAlignment="1">
      <alignment horizontal="center" wrapText="1"/>
    </xf>
    <xf numFmtId="0" fontId="58" fillId="40" borderId="33" xfId="0" applyFont="1" applyFill="1" applyBorder="1" applyAlignment="1">
      <alignment horizontal="center" vertical="center" wrapText="1"/>
    </xf>
    <xf numFmtId="0" fontId="68" fillId="37" borderId="23" xfId="0" applyFont="1" applyFill="1" applyBorder="1" applyAlignment="1">
      <alignment horizontal="center" vertical="center" wrapText="1"/>
    </xf>
    <xf numFmtId="0" fontId="58" fillId="37" borderId="23" xfId="0" applyFont="1" applyFill="1" applyBorder="1" applyAlignment="1">
      <alignment horizontal="center" vertical="center" wrapText="1"/>
    </xf>
    <xf numFmtId="1" fontId="64" fillId="41" borderId="2" xfId="0" applyNumberFormat="1" applyFont="1" applyFill="1" applyBorder="1" applyAlignment="1">
      <alignment horizontal="center" wrapText="1"/>
    </xf>
    <xf numFmtId="0" fontId="60" fillId="41" borderId="2" xfId="0" applyFont="1" applyFill="1" applyBorder="1" applyAlignment="1">
      <alignment horizontal="center"/>
    </xf>
    <xf numFmtId="1" fontId="61" fillId="41" borderId="23" xfId="0" applyNumberFormat="1" applyFont="1" applyFill="1" applyBorder="1" applyAlignment="1">
      <alignment horizontal="center"/>
    </xf>
    <xf numFmtId="0" fontId="60" fillId="34" borderId="24" xfId="0" applyFont="1" applyFill="1" applyBorder="1" applyAlignment="1">
      <alignment horizontal="center"/>
    </xf>
    <xf numFmtId="1" fontId="61" fillId="41" borderId="30" xfId="0" applyNumberFormat="1" applyFont="1" applyFill="1" applyBorder="1" applyAlignment="1">
      <alignment horizontal="center"/>
    </xf>
    <xf numFmtId="0" fontId="60" fillId="41" borderId="31" xfId="0" applyFont="1" applyFill="1" applyBorder="1" applyAlignment="1">
      <alignment horizontal="center"/>
    </xf>
    <xf numFmtId="1" fontId="59" fillId="37" borderId="23" xfId="0" applyNumberFormat="1" applyFont="1" applyFill="1" applyBorder="1" applyAlignment="1">
      <alignment horizontal="center" wrapText="1"/>
    </xf>
    <xf numFmtId="1" fontId="62" fillId="37" borderId="23" xfId="0" applyNumberFormat="1" applyFont="1" applyFill="1" applyBorder="1" applyAlignment="1">
      <alignment horizontal="center"/>
    </xf>
    <xf numFmtId="0" fontId="60" fillId="41" borderId="24" xfId="0" applyFont="1" applyFill="1" applyBorder="1" applyAlignment="1">
      <alignment horizontal="center"/>
    </xf>
    <xf numFmtId="0" fontId="60" fillId="41" borderId="32" xfId="0" applyFont="1" applyFill="1" applyBorder="1" applyAlignment="1">
      <alignment horizontal="center"/>
    </xf>
    <xf numFmtId="1" fontId="64" fillId="41" borderId="18" xfId="0" applyNumberFormat="1" applyFont="1" applyFill="1" applyBorder="1" applyAlignment="1">
      <alignment horizontal="center" wrapText="1"/>
    </xf>
    <xf numFmtId="0" fontId="63" fillId="41" borderId="34" xfId="0" applyFont="1" applyFill="1" applyBorder="1" applyAlignment="1">
      <alignment horizontal="left" wrapText="1"/>
    </xf>
    <xf numFmtId="1" fontId="59" fillId="41" borderId="34" xfId="0" applyNumberFormat="1" applyFont="1" applyFill="1" applyBorder="1" applyAlignment="1">
      <alignment horizontal="center" wrapText="1"/>
    </xf>
    <xf numFmtId="1" fontId="61" fillId="41" borderId="19" xfId="0" applyNumberFormat="1" applyFont="1" applyFill="1" applyBorder="1" applyAlignment="1">
      <alignment horizontal="center"/>
    </xf>
    <xf numFmtId="1" fontId="61" fillId="41" borderId="34" xfId="0" applyNumberFormat="1" applyFont="1" applyFill="1" applyBorder="1" applyAlignment="1">
      <alignment horizontal="center" wrapText="1"/>
    </xf>
    <xf numFmtId="1" fontId="59" fillId="34" borderId="8" xfId="0" applyNumberFormat="1" applyFont="1" applyFill="1" applyBorder="1" applyAlignment="1">
      <alignment horizontal="center" wrapText="1"/>
    </xf>
    <xf numFmtId="0" fontId="30" fillId="6" borderId="2" xfId="0" applyFont="1" applyFill="1" applyBorder="1" applyAlignment="1">
      <alignment horizontal="center" wrapText="1"/>
    </xf>
    <xf numFmtId="1" fontId="30" fillId="6" borderId="2" xfId="0" applyNumberFormat="1" applyFont="1" applyFill="1" applyBorder="1" applyAlignment="1">
      <alignment horizontal="center" wrapText="1"/>
    </xf>
    <xf numFmtId="0" fontId="52" fillId="2" borderId="2" xfId="0" applyFont="1" applyFill="1" applyBorder="1" applyAlignment="1">
      <alignment horizontal="center" vertical="center" wrapText="1"/>
    </xf>
    <xf numFmtId="0" fontId="69" fillId="2" borderId="2" xfId="0" applyFont="1" applyFill="1" applyBorder="1" applyAlignment="1">
      <alignment horizontal="center" vertical="center" wrapText="1"/>
    </xf>
    <xf numFmtId="1" fontId="70" fillId="0" borderId="2" xfId="0" applyNumberFormat="1" applyFont="1" applyBorder="1" applyAlignment="1">
      <alignment horizontal="center"/>
    </xf>
    <xf numFmtId="0" fontId="70" fillId="0" borderId="2" xfId="0" applyFont="1" applyBorder="1"/>
    <xf numFmtId="1" fontId="59" fillId="6" borderId="0" xfId="0" applyNumberFormat="1" applyFont="1" applyFill="1" applyAlignment="1">
      <alignment horizontal="center" wrapText="1"/>
    </xf>
    <xf numFmtId="1" fontId="59" fillId="40" borderId="0" xfId="0" applyNumberFormat="1" applyFont="1" applyFill="1" applyAlignment="1">
      <alignment horizontal="center" wrapText="1"/>
    </xf>
    <xf numFmtId="1" fontId="62" fillId="37" borderId="0" xfId="0" applyNumberFormat="1" applyFont="1" applyFill="1" applyAlignment="1">
      <alignment horizontal="center"/>
    </xf>
    <xf numFmtId="0" fontId="60" fillId="34" borderId="0" xfId="0" applyFont="1" applyFill="1" applyAlignment="1">
      <alignment horizontal="center"/>
    </xf>
    <xf numFmtId="1" fontId="64" fillId="34" borderId="0" xfId="0" applyNumberFormat="1" applyFont="1" applyFill="1" applyAlignment="1">
      <alignment horizontal="center" wrapText="1"/>
    </xf>
    <xf numFmtId="1" fontId="71" fillId="41" borderId="0" xfId="0" applyNumberFormat="1" applyFont="1" applyFill="1" applyAlignment="1">
      <alignment horizontal="center" wrapText="1"/>
    </xf>
    <xf numFmtId="1" fontId="0" fillId="37" borderId="0" xfId="0" applyNumberFormat="1" applyFill="1" applyAlignment="1">
      <alignment horizontal="center"/>
    </xf>
    <xf numFmtId="0" fontId="52" fillId="0" borderId="0" xfId="33" applyFont="1"/>
    <xf numFmtId="164" fontId="2" fillId="0" borderId="0" xfId="0" applyNumberFormat="1" applyFont="1"/>
    <xf numFmtId="3" fontId="15" fillId="0" borderId="0" xfId="0" applyNumberFormat="1" applyFont="1"/>
    <xf numFmtId="0" fontId="0" fillId="0" borderId="35" xfId="0" applyBorder="1" applyAlignment="1">
      <alignment wrapText="1"/>
    </xf>
    <xf numFmtId="3" fontId="0" fillId="0" borderId="15" xfId="0" applyNumberFormat="1" applyBorder="1" applyAlignment="1">
      <alignment wrapText="1"/>
    </xf>
    <xf numFmtId="3" fontId="0" fillId="0" borderId="0" xfId="0" applyNumberFormat="1" applyAlignment="1">
      <alignment wrapText="1"/>
    </xf>
    <xf numFmtId="3" fontId="0" fillId="0" borderId="36" xfId="0" applyNumberFormat="1" applyBorder="1" applyAlignment="1">
      <alignment wrapText="1"/>
    </xf>
    <xf numFmtId="3" fontId="2" fillId="0" borderId="2" xfId="0" applyNumberFormat="1" applyFont="1" applyBorder="1"/>
    <xf numFmtId="0" fontId="0" fillId="0" borderId="2" xfId="0" applyBorder="1"/>
    <xf numFmtId="3" fontId="0" fillId="0" borderId="2" xfId="0" applyNumberFormat="1" applyBorder="1"/>
    <xf numFmtId="3" fontId="3" fillId="0" borderId="2" xfId="0" applyNumberFormat="1" applyFont="1" applyBorder="1"/>
    <xf numFmtId="0" fontId="72" fillId="0" borderId="0" xfId="0" applyFont="1"/>
    <xf numFmtId="0" fontId="73" fillId="38" borderId="0" xfId="0" applyFont="1" applyFill="1"/>
    <xf numFmtId="0" fontId="74" fillId="0" borderId="0" xfId="0" applyFont="1"/>
    <xf numFmtId="0" fontId="75" fillId="0" borderId="0" xfId="0" applyFont="1"/>
    <xf numFmtId="0" fontId="76" fillId="0" borderId="0" xfId="0" applyFont="1"/>
    <xf numFmtId="0" fontId="72" fillId="38" borderId="0" xfId="0" applyFont="1" applyFill="1"/>
    <xf numFmtId="49" fontId="4" fillId="0" borderId="0" xfId="28" applyNumberFormat="1" applyFont="1"/>
    <xf numFmtId="0" fontId="0" fillId="38" borderId="0" xfId="0" applyFill="1"/>
    <xf numFmtId="0" fontId="77" fillId="38" borderId="0" xfId="0" applyFont="1" applyFill="1"/>
    <xf numFmtId="0" fontId="78" fillId="38" borderId="0" xfId="0" applyFont="1" applyFill="1"/>
    <xf numFmtId="0" fontId="6" fillId="0" borderId="0" xfId="26" applyFont="1"/>
    <xf numFmtId="49" fontId="6" fillId="0" borderId="0" xfId="26" applyNumberFormat="1" applyFont="1"/>
    <xf numFmtId="49" fontId="6" fillId="0" borderId="0" xfId="26" applyNumberFormat="1" applyFont="1" applyAlignment="1">
      <alignment wrapText="1"/>
    </xf>
    <xf numFmtId="49" fontId="6" fillId="0" borderId="0" xfId="26" applyNumberFormat="1" applyFont="1" applyAlignment="1">
      <alignment horizontal="right" wrapText="1"/>
    </xf>
    <xf numFmtId="0" fontId="3" fillId="0" borderId="0" xfId="32" applyFont="1"/>
    <xf numFmtId="0" fontId="4" fillId="0" borderId="0" xfId="30" applyFont="1"/>
    <xf numFmtId="0" fontId="4" fillId="0" borderId="0" xfId="30" applyFont="1" applyAlignment="1">
      <alignment horizontal="right"/>
    </xf>
    <xf numFmtId="0" fontId="4" fillId="0" borderId="0" xfId="30" applyFont="1" applyAlignment="1">
      <alignment horizontal="left"/>
    </xf>
    <xf numFmtId="0" fontId="67" fillId="0" borderId="0" xfId="0" applyFont="1"/>
    <xf numFmtId="0" fontId="67" fillId="0" borderId="0" xfId="0" applyFont="1" applyAlignment="1">
      <alignment horizontal="right"/>
    </xf>
    <xf numFmtId="0" fontId="67" fillId="0" borderId="0" xfId="0" applyFont="1" applyAlignment="1">
      <alignment horizontal="left"/>
    </xf>
    <xf numFmtId="0" fontId="52" fillId="0" borderId="0" xfId="33" applyFont="1" applyAlignment="1">
      <alignment horizontal="right"/>
    </xf>
    <xf numFmtId="0" fontId="59" fillId="0" borderId="0" xfId="33" applyFont="1"/>
    <xf numFmtId="0" fontId="59" fillId="0" borderId="0" xfId="33" applyFont="1" applyAlignment="1">
      <alignment horizontal="right"/>
    </xf>
    <xf numFmtId="0" fontId="59" fillId="2" borderId="2" xfId="0" applyFont="1" applyFill="1" applyBorder="1" applyAlignment="1">
      <alignment horizontal="center" vertical="center"/>
    </xf>
    <xf numFmtId="0" fontId="62" fillId="37" borderId="2" xfId="0" applyFont="1" applyFill="1" applyBorder="1" applyAlignment="1">
      <alignment horizontal="left" wrapText="1"/>
    </xf>
    <xf numFmtId="1" fontId="60" fillId="0" borderId="2" xfId="0" applyNumberFormat="1" applyFont="1" applyBorder="1"/>
    <xf numFmtId="0" fontId="79" fillId="0" borderId="0" xfId="0" applyFont="1"/>
    <xf numFmtId="0" fontId="25" fillId="40" borderId="31" xfId="0" applyFont="1" applyFill="1" applyBorder="1" applyAlignment="1">
      <alignment horizontal="center" wrapText="1"/>
    </xf>
    <xf numFmtId="1" fontId="60" fillId="0" borderId="2" xfId="0" applyNumberFormat="1" applyFont="1" applyBorder="1" applyAlignment="1">
      <alignment horizontal="center"/>
    </xf>
    <xf numFmtId="0" fontId="59" fillId="42" borderId="8" xfId="0" applyFont="1" applyFill="1" applyBorder="1" applyAlignment="1">
      <alignment vertical="center" wrapText="1"/>
    </xf>
    <xf numFmtId="0" fontId="60" fillId="42" borderId="2" xfId="0" applyFont="1" applyFill="1" applyBorder="1" applyAlignment="1">
      <alignment horizontal="center"/>
    </xf>
    <xf numFmtId="0" fontId="62" fillId="42" borderId="2" xfId="0" applyFont="1" applyFill="1" applyBorder="1" applyAlignment="1">
      <alignment horizontal="center"/>
    </xf>
    <xf numFmtId="1" fontId="0" fillId="42" borderId="0" xfId="0" applyNumberFormat="1" applyFill="1" applyAlignment="1">
      <alignment horizontal="center"/>
    </xf>
    <xf numFmtId="0" fontId="60" fillId="42" borderId="0" xfId="0" applyFont="1" applyFill="1"/>
    <xf numFmtId="1" fontId="60" fillId="42" borderId="0" xfId="0" applyNumberFormat="1" applyFont="1" applyFill="1" applyAlignment="1">
      <alignment horizontal="center"/>
    </xf>
    <xf numFmtId="0" fontId="4" fillId="0" borderId="2" xfId="0" applyFont="1" applyBorder="1" applyAlignment="1">
      <alignment horizontal="center" wrapText="1"/>
    </xf>
    <xf numFmtId="1" fontId="0" fillId="0" borderId="0" xfId="0" applyNumberFormat="1"/>
    <xf numFmtId="1" fontId="47" fillId="0" borderId="0" xfId="0" applyNumberFormat="1" applyFont="1"/>
    <xf numFmtId="1" fontId="4" fillId="0" borderId="0" xfId="28" applyNumberFormat="1" applyFont="1" applyAlignment="1">
      <alignment horizontal="left"/>
    </xf>
    <xf numFmtId="1" fontId="61" fillId="0" borderId="0" xfId="0" applyNumberFormat="1" applyFont="1" applyAlignment="1">
      <alignment horizontal="center"/>
    </xf>
    <xf numFmtId="1" fontId="2" fillId="0" borderId="0" xfId="28" applyNumberFormat="1" applyFont="1"/>
    <xf numFmtId="1" fontId="60" fillId="0" borderId="0" xfId="0" applyNumberFormat="1" applyFont="1"/>
    <xf numFmtId="1" fontId="56" fillId="0" borderId="0" xfId="0" applyNumberFormat="1" applyFont="1" applyAlignment="1">
      <alignment horizontal="center" wrapText="1"/>
    </xf>
    <xf numFmtId="1" fontId="82" fillId="0" borderId="0" xfId="0" applyNumberFormat="1" applyFont="1" applyAlignment="1">
      <alignment horizontal="center" wrapText="1"/>
    </xf>
    <xf numFmtId="1" fontId="0" fillId="0" borderId="0" xfId="0" applyNumberFormat="1" applyAlignment="1">
      <alignment horizontal="center"/>
    </xf>
    <xf numFmtId="0" fontId="26" fillId="2" borderId="2" xfId="0" applyFont="1" applyFill="1" applyBorder="1" applyAlignment="1">
      <alignment horizontal="center" vertical="center" wrapText="1"/>
    </xf>
    <xf numFmtId="0" fontId="26" fillId="5" borderId="2" xfId="0" applyFont="1" applyFill="1" applyBorder="1" applyAlignment="1">
      <alignment horizontal="center" vertical="center" wrapText="1"/>
    </xf>
    <xf numFmtId="0" fontId="26" fillId="6" borderId="2" xfId="0" applyFont="1" applyFill="1" applyBorder="1" applyAlignment="1">
      <alignment horizontal="center" vertical="center" wrapText="1"/>
    </xf>
    <xf numFmtId="0" fontId="4" fillId="0" borderId="0" xfId="28" applyFont="1" applyAlignment="1">
      <alignment horizontal="center"/>
    </xf>
    <xf numFmtId="0" fontId="2" fillId="0" borderId="8" xfId="28" applyFont="1" applyBorder="1" applyAlignment="1">
      <alignment horizontal="center" wrapText="1"/>
    </xf>
    <xf numFmtId="0" fontId="2" fillId="0" borderId="23" xfId="28" applyFont="1" applyBorder="1" applyAlignment="1">
      <alignment horizontal="center"/>
    </xf>
    <xf numFmtId="0" fontId="6" fillId="0" borderId="0" xfId="26" applyFont="1" applyAlignment="1">
      <alignment horizontal="center"/>
    </xf>
    <xf numFmtId="0" fontId="81" fillId="0" borderId="2" xfId="0" applyFont="1" applyBorder="1" applyAlignment="1">
      <alignment horizontal="center" wrapText="1"/>
    </xf>
    <xf numFmtId="0" fontId="45" fillId="2" borderId="2" xfId="0" applyFont="1" applyFill="1" applyBorder="1" applyAlignment="1">
      <alignment horizontal="center" vertical="center" wrapText="1"/>
    </xf>
    <xf numFmtId="0" fontId="80" fillId="2" borderId="2" xfId="0" applyFont="1" applyFill="1" applyBorder="1" applyAlignment="1">
      <alignment horizontal="center" vertical="center" wrapText="1"/>
    </xf>
    <xf numFmtId="0" fontId="2" fillId="0" borderId="0" xfId="26" applyAlignment="1">
      <alignment horizontal="center" vertical="center"/>
    </xf>
    <xf numFmtId="0" fontId="20" fillId="2" borderId="2" xfId="0" applyFont="1" applyFill="1" applyBorder="1" applyAlignment="1">
      <alignment horizontal="center" wrapText="1"/>
    </xf>
    <xf numFmtId="0" fontId="20" fillId="2" borderId="2" xfId="0" applyFont="1" applyFill="1" applyBorder="1" applyAlignment="1">
      <alignment horizontal="center" vertical="top" wrapText="1"/>
    </xf>
    <xf numFmtId="0" fontId="44" fillId="0" borderId="2" xfId="0" applyFont="1" applyBorder="1" applyAlignment="1">
      <alignment horizontal="center" wrapText="1"/>
    </xf>
    <xf numFmtId="0" fontId="45" fillId="2" borderId="37" xfId="0" applyFont="1" applyFill="1" applyBorder="1" applyAlignment="1">
      <alignment horizontal="center" vertical="center" wrapText="1"/>
    </xf>
    <xf numFmtId="0" fontId="45" fillId="2" borderId="18" xfId="0" applyFont="1" applyFill="1" applyBorder="1" applyAlignment="1">
      <alignment horizontal="center" vertical="center" wrapText="1"/>
    </xf>
    <xf numFmtId="0" fontId="6" fillId="0" borderId="0" xfId="26" applyFont="1" applyAlignment="1">
      <alignment horizontal="center" wrapText="1"/>
    </xf>
    <xf numFmtId="0" fontId="44" fillId="0" borderId="37" xfId="0" applyFont="1" applyBorder="1" applyAlignment="1">
      <alignment horizontal="center" wrapText="1"/>
    </xf>
    <xf numFmtId="0" fontId="44" fillId="0" borderId="18" xfId="0" applyFont="1" applyBorder="1" applyAlignment="1">
      <alignment horizontal="center" wrapText="1"/>
    </xf>
    <xf numFmtId="0" fontId="80" fillId="2" borderId="37" xfId="0" applyFont="1" applyFill="1" applyBorder="1" applyAlignment="1">
      <alignment horizontal="center" vertical="center" wrapText="1"/>
    </xf>
    <xf numFmtId="0" fontId="80" fillId="2" borderId="18" xfId="0" applyFont="1" applyFill="1" applyBorder="1" applyAlignment="1">
      <alignment horizontal="center" vertical="center" wrapText="1"/>
    </xf>
    <xf numFmtId="0" fontId="81" fillId="0" borderId="37" xfId="0" applyFont="1" applyBorder="1" applyAlignment="1">
      <alignment horizontal="center" wrapText="1"/>
    </xf>
    <xf numFmtId="0" fontId="81" fillId="0" borderId="18" xfId="0" applyFont="1" applyBorder="1" applyAlignment="1">
      <alignment horizontal="center" wrapText="1"/>
    </xf>
    <xf numFmtId="0" fontId="4" fillId="2" borderId="38" xfId="0" applyFont="1" applyFill="1" applyBorder="1" applyAlignment="1">
      <alignment horizontal="center" vertical="top" wrapText="1"/>
    </xf>
    <xf numFmtId="0" fontId="4" fillId="2" borderId="39" xfId="0" applyFont="1" applyFill="1" applyBorder="1" applyAlignment="1">
      <alignment horizontal="center" vertical="top" wrapText="1"/>
    </xf>
    <xf numFmtId="0" fontId="4" fillId="2" borderId="2" xfId="0" applyFont="1" applyFill="1" applyBorder="1" applyAlignment="1">
      <alignment horizontal="center" wrapText="1"/>
    </xf>
    <xf numFmtId="0" fontId="4" fillId="2" borderId="8" xfId="0" applyFont="1" applyFill="1" applyBorder="1" applyAlignment="1">
      <alignment horizontal="center" wrapText="1"/>
    </xf>
    <xf numFmtId="0" fontId="4" fillId="2" borderId="40" xfId="0" applyFont="1" applyFill="1" applyBorder="1" applyAlignment="1">
      <alignment horizontal="center" vertical="top" wrapText="1"/>
    </xf>
    <xf numFmtId="0" fontId="4" fillId="2" borderId="41" xfId="0" applyFont="1" applyFill="1" applyBorder="1" applyAlignment="1">
      <alignment horizontal="center" vertical="top" wrapText="1"/>
    </xf>
    <xf numFmtId="49" fontId="6" fillId="0" borderId="0" xfId="26" applyNumberFormat="1" applyFont="1" applyAlignment="1">
      <alignment horizontal="center"/>
    </xf>
    <xf numFmtId="14" fontId="4" fillId="0" borderId="0" xfId="26" applyNumberFormat="1" applyFont="1" applyAlignment="1">
      <alignment horizontal="center"/>
    </xf>
    <xf numFmtId="0" fontId="4" fillId="0" borderId="0" xfId="26" applyFont="1" applyAlignment="1">
      <alignment horizontal="center"/>
    </xf>
    <xf numFmtId="0" fontId="3" fillId="0" borderId="0" xfId="26" applyFont="1" applyAlignment="1">
      <alignment horizontal="left"/>
    </xf>
    <xf numFmtId="0" fontId="4" fillId="0" borderId="42" xfId="26" applyFont="1" applyBorder="1" applyAlignment="1">
      <alignment horizontal="center"/>
    </xf>
    <xf numFmtId="0" fontId="4" fillId="0" borderId="43" xfId="26" applyFont="1" applyBorder="1" applyAlignment="1">
      <alignment horizontal="center"/>
    </xf>
    <xf numFmtId="0" fontId="4" fillId="0" borderId="44" xfId="26" applyFont="1" applyBorder="1" applyAlignment="1">
      <alignment horizontal="center"/>
    </xf>
    <xf numFmtId="0" fontId="4" fillId="0" borderId="14" xfId="26" applyFont="1" applyBorder="1" applyAlignment="1">
      <alignment horizontal="center" vertical="center"/>
    </xf>
    <xf numFmtId="0" fontId="4" fillId="0" borderId="45" xfId="26" applyFont="1" applyBorder="1" applyAlignment="1">
      <alignment horizontal="center" vertical="center"/>
    </xf>
    <xf numFmtId="0" fontId="4" fillId="0" borderId="46" xfId="26" applyFont="1" applyBorder="1" applyAlignment="1">
      <alignment horizontal="center" wrapText="1"/>
    </xf>
    <xf numFmtId="0" fontId="4" fillId="0" borderId="47" xfId="26" applyFont="1" applyBorder="1" applyAlignment="1">
      <alignment horizontal="center" wrapText="1"/>
    </xf>
    <xf numFmtId="0" fontId="4" fillId="0" borderId="48" xfId="26" applyFont="1" applyBorder="1" applyAlignment="1">
      <alignment horizontal="center"/>
    </xf>
    <xf numFmtId="0" fontId="4" fillId="0" borderId="47" xfId="26" applyFont="1" applyBorder="1" applyAlignment="1">
      <alignment horizontal="center"/>
    </xf>
    <xf numFmtId="0" fontId="4" fillId="0" borderId="49" xfId="26" applyFont="1" applyBorder="1" applyAlignment="1">
      <alignment horizontal="center"/>
    </xf>
    <xf numFmtId="0" fontId="20" fillId="2" borderId="8" xfId="0" applyFont="1" applyFill="1" applyBorder="1" applyAlignment="1">
      <alignment horizontal="center" vertical="top" wrapText="1"/>
    </xf>
    <xf numFmtId="0" fontId="20" fillId="2" borderId="23" xfId="0" applyFont="1" applyFill="1" applyBorder="1" applyAlignment="1">
      <alignment horizontal="center" vertical="top" wrapText="1"/>
    </xf>
    <xf numFmtId="0" fontId="26" fillId="2" borderId="8" xfId="0" applyFont="1" applyFill="1" applyBorder="1" applyAlignment="1">
      <alignment horizontal="center" wrapText="1"/>
    </xf>
    <xf numFmtId="0" fontId="26" fillId="2" borderId="23" xfId="0" applyFont="1" applyFill="1" applyBorder="1" applyAlignment="1">
      <alignment horizontal="center" wrapText="1"/>
    </xf>
    <xf numFmtId="0" fontId="18" fillId="2" borderId="8" xfId="0" applyFont="1" applyFill="1" applyBorder="1" applyAlignment="1">
      <alignment horizontal="center" vertical="top" wrapText="1"/>
    </xf>
    <xf numFmtId="0" fontId="18" fillId="2" borderId="23" xfId="0" applyFont="1" applyFill="1" applyBorder="1" applyAlignment="1">
      <alignment horizontal="center" vertical="top" wrapText="1"/>
    </xf>
    <xf numFmtId="0" fontId="22" fillId="2" borderId="8" xfId="0" applyFont="1" applyFill="1" applyBorder="1" applyAlignment="1">
      <alignment horizontal="center" wrapText="1"/>
    </xf>
    <xf numFmtId="0" fontId="22" fillId="2" borderId="23" xfId="0" applyFont="1" applyFill="1" applyBorder="1" applyAlignment="1">
      <alignment horizontal="center" wrapText="1"/>
    </xf>
    <xf numFmtId="0" fontId="6" fillId="0" borderId="0" xfId="26" applyFont="1" applyAlignment="1">
      <alignment horizontal="center" vertical="center" wrapText="1"/>
    </xf>
    <xf numFmtId="0" fontId="31" fillId="43" borderId="2" xfId="0" applyFont="1" applyFill="1" applyBorder="1" applyAlignment="1">
      <alignment horizontal="left" vertical="center" wrapText="1"/>
    </xf>
    <xf numFmtId="0" fontId="4" fillId="0" borderId="0" xfId="30" applyFont="1" applyAlignment="1">
      <alignment horizontal="center"/>
    </xf>
    <xf numFmtId="0" fontId="52" fillId="0" borderId="0" xfId="33" applyFont="1" applyAlignment="1">
      <alignment horizontal="center"/>
    </xf>
    <xf numFmtId="0" fontId="70" fillId="43" borderId="2" xfId="0" applyFont="1" applyFill="1" applyBorder="1" applyAlignment="1">
      <alignment horizontal="center"/>
    </xf>
    <xf numFmtId="0" fontId="59" fillId="0" borderId="0" xfId="33" applyFont="1" applyAlignment="1">
      <alignment horizontal="center" vertical="center" wrapText="1"/>
    </xf>
  </cellXfs>
  <cellStyles count="39">
    <cellStyle name="20% - Accent1" xfId="1" builtinId="30" customBuiltin="1"/>
    <cellStyle name="20% - Accent2" xfId="2" builtinId="34" customBuiltin="1"/>
    <cellStyle name="20% - Accent3" xfId="3" builtinId="38" customBuiltin="1"/>
    <cellStyle name="20% - Accent4" xfId="4" builtinId="42" customBuiltin="1"/>
    <cellStyle name="20% - Accent5" xfId="5" builtinId="46" customBuiltin="1"/>
    <cellStyle name="20% - Accent6" xfId="6" builtinId="50" customBuiltin="1"/>
    <cellStyle name="40% - Accent1" xfId="7" builtinId="31" customBuiltin="1"/>
    <cellStyle name="40% - Accent2" xfId="8" builtinId="35" customBuiltin="1"/>
    <cellStyle name="40% - Accent3" xfId="9" builtinId="39" customBuiltin="1"/>
    <cellStyle name="40% - Accent4" xfId="10" builtinId="43" customBuiltin="1"/>
    <cellStyle name="40% - Accent5" xfId="11" builtinId="47" customBuiltin="1"/>
    <cellStyle name="40% - Accent6" xfId="12" builtinId="51" customBuiltin="1"/>
    <cellStyle name="60% - Accent1" xfId="13" builtinId="32" customBuiltin="1"/>
    <cellStyle name="60% - Accent2" xfId="14" builtinId="36" customBuiltin="1"/>
    <cellStyle name="60% - Accent3" xfId="15" builtinId="40" customBuiltin="1"/>
    <cellStyle name="60% - Accent4" xfId="16" builtinId="44" customBuiltin="1"/>
    <cellStyle name="60% - Accent5" xfId="17" builtinId="48" customBuiltin="1"/>
    <cellStyle name="60% - Accent6" xfId="18" builtinId="52" customBuiltin="1"/>
    <cellStyle name="Accent1" xfId="19" builtinId="29" customBuiltin="1"/>
    <cellStyle name="Accent2" xfId="20" builtinId="33" customBuiltin="1"/>
    <cellStyle name="Accent3" xfId="21" builtinId="37" customBuiltin="1"/>
    <cellStyle name="Accent4" xfId="22" builtinId="41" customBuiltin="1"/>
    <cellStyle name="Accent5" xfId="23" builtinId="45" customBuiltin="1"/>
    <cellStyle name="Accent6" xfId="24" builtinId="49" customBuiltin="1"/>
    <cellStyle name="Hyperlink" xfId="25" builtinId="8" customBuiltin="1"/>
    <cellStyle name="Normal" xfId="0" builtinId="0"/>
    <cellStyle name="Normal 2" xfId="26" xr:uid="{00000000-0005-0000-0000-00001A000000}"/>
    <cellStyle name="Normal 2 2" xfId="27" xr:uid="{00000000-0005-0000-0000-00001B000000}"/>
    <cellStyle name="Normal 3" xfId="28" xr:uid="{00000000-0005-0000-0000-00001C000000}"/>
    <cellStyle name="Normal 3_SITUATIE SOMERI GTZ - FORMAT MARE ianuarie 2" xfId="29" xr:uid="{00000000-0005-0000-0000-00001D000000}"/>
    <cellStyle name="Normal 4" xfId="30" xr:uid="{00000000-0005-0000-0000-00001E000000}"/>
    <cellStyle name="Normal 5" xfId="31" xr:uid="{00000000-0005-0000-0000-00001F000000}"/>
    <cellStyle name="Normal 6" xfId="32" xr:uid="{00000000-0005-0000-0000-000020000000}"/>
    <cellStyle name="Normal 6_SITUATIE SOMERI GTZ - FORMAT MARE ianuarie 2" xfId="33" xr:uid="{00000000-0005-0000-0000-000021000000}"/>
    <cellStyle name="Normal 7" xfId="34" xr:uid="{00000000-0005-0000-0000-000022000000}"/>
    <cellStyle name="Normal 8" xfId="35" xr:uid="{00000000-0005-0000-0000-000023000000}"/>
    <cellStyle name="Normal 9" xfId="36" xr:uid="{00000000-0005-0000-0000-000024000000}"/>
    <cellStyle name="Total" xfId="37" builtinId="25" customBuiltin="1"/>
    <cellStyle name="Virgulă 2" xfId="38" xr:uid="{00000000-0005-0000-0000-000026000000}"/>
  </cellStyles>
  <dxfs count="6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6" tint="0.39994506668294322"/>
        </patternFill>
      </fill>
    </dxf>
    <dxf>
      <font>
        <color rgb="FF9C0006"/>
      </font>
      <fill>
        <patternFill>
          <bgColor rgb="FFFFC7CE"/>
        </patternFill>
      </fill>
    </dxf>
    <dxf>
      <font>
        <color auto="1"/>
      </font>
      <fill>
        <patternFill>
          <bgColor theme="6" tint="0.3999450666829432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theme" Target="theme/theme1.xml"/><Relationship Id="rId3" Type="http://schemas.openxmlformats.org/officeDocument/2006/relationships/worksheet" Target="worksheets/sheet3.xml"/><Relationship Id="rId21" Type="http://schemas.openxmlformats.org/officeDocument/2006/relationships/calcChain" Target="calcChain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M26"/>
  <sheetViews>
    <sheetView zoomScaleNormal="100" workbookViewId="0">
      <selection activeCell="G23" sqref="G23"/>
    </sheetView>
  </sheetViews>
  <sheetFormatPr defaultRowHeight="15" x14ac:dyDescent="0.25"/>
  <cols>
    <col min="1" max="1" width="15.5703125" customWidth="1"/>
    <col min="2" max="2" width="12.5703125" customWidth="1"/>
    <col min="3" max="3" width="10.42578125" bestFit="1" customWidth="1"/>
    <col min="4" max="4" width="12.28515625" customWidth="1"/>
    <col min="5" max="5" width="14.85546875" customWidth="1"/>
    <col min="6" max="6" width="13.5703125" customWidth="1"/>
    <col min="7" max="7" width="13.28515625" customWidth="1"/>
    <col min="8" max="8" width="14.28515625" bestFit="1" customWidth="1"/>
    <col min="9" max="9" width="15.42578125" customWidth="1"/>
    <col min="13" max="13" width="70.7109375" customWidth="1"/>
  </cols>
  <sheetData>
    <row r="1" spans="1:13" ht="25.5" x14ac:dyDescent="0.25">
      <c r="A1" s="48" t="s">
        <v>180</v>
      </c>
      <c r="B1" s="49" t="s">
        <v>94</v>
      </c>
      <c r="C1" s="49" t="s">
        <v>85</v>
      </c>
      <c r="D1" s="49" t="s">
        <v>98</v>
      </c>
      <c r="E1" s="49" t="s">
        <v>99</v>
      </c>
      <c r="F1" s="49" t="s">
        <v>95</v>
      </c>
      <c r="G1" s="49" t="s">
        <v>96</v>
      </c>
      <c r="H1" s="49" t="s">
        <v>97</v>
      </c>
      <c r="I1" s="49" t="s">
        <v>100</v>
      </c>
    </row>
    <row r="2" spans="1:13" ht="21" x14ac:dyDescent="0.35">
      <c r="A2" s="45" t="s">
        <v>117</v>
      </c>
      <c r="B2" s="50">
        <v>7167</v>
      </c>
      <c r="C2" s="50">
        <v>3117</v>
      </c>
      <c r="D2" s="50">
        <v>948</v>
      </c>
      <c r="E2" s="50">
        <v>6219</v>
      </c>
      <c r="F2" s="50">
        <v>7062</v>
      </c>
      <c r="G2" s="51">
        <f>B2*100/'populatia 2018'!B32</f>
        <v>6.8781190019193854</v>
      </c>
      <c r="H2" s="51">
        <f>C2*100/'populatia 2018'!D32</f>
        <v>6.5621052631578944</v>
      </c>
      <c r="I2" s="51">
        <f>(B2-C2)*100/'populatia 2018'!C32</f>
        <v>7.1428571428571432</v>
      </c>
      <c r="M2" s="213" t="s">
        <v>225</v>
      </c>
    </row>
    <row r="3" spans="1:13" ht="21" x14ac:dyDescent="0.35">
      <c r="M3" s="213"/>
    </row>
    <row r="4" spans="1:13" ht="21" x14ac:dyDescent="0.35">
      <c r="B4" s="134"/>
      <c r="M4" s="213" t="s">
        <v>226</v>
      </c>
    </row>
    <row r="5" spans="1:13" s="278" customFormat="1" x14ac:dyDescent="0.25">
      <c r="A5" s="278" t="s">
        <v>236</v>
      </c>
      <c r="B5" s="282" t="s">
        <v>238</v>
      </c>
      <c r="D5" s="305" t="s">
        <v>261</v>
      </c>
      <c r="M5" s="283"/>
    </row>
    <row r="6" spans="1:13" s="280" customFormat="1" ht="20.25" x14ac:dyDescent="0.3">
      <c r="B6" s="281"/>
      <c r="D6" s="305" t="s">
        <v>262</v>
      </c>
      <c r="E6" s="278"/>
      <c r="F6" s="278"/>
      <c r="G6" s="278"/>
      <c r="H6" s="281"/>
      <c r="M6" s="279" t="s">
        <v>227</v>
      </c>
    </row>
    <row r="7" spans="1:13" s="280" customFormat="1" ht="20.25" x14ac:dyDescent="0.3">
      <c r="B7" s="281"/>
      <c r="D7" s="280" t="s">
        <v>263</v>
      </c>
      <c r="H7" s="281"/>
      <c r="M7" s="279"/>
    </row>
    <row r="8" spans="1:13" s="280" customFormat="1" ht="14.25" x14ac:dyDescent="0.2"/>
    <row r="9" spans="1:13" s="280" customFormat="1" ht="14.25" x14ac:dyDescent="0.2"/>
    <row r="10" spans="1:13" s="278" customFormat="1" x14ac:dyDescent="0.25"/>
    <row r="11" spans="1:13" s="278" customFormat="1" x14ac:dyDescent="0.25"/>
    <row r="12" spans="1:13" s="278" customFormat="1" x14ac:dyDescent="0.25">
      <c r="A12" s="278" t="s">
        <v>240</v>
      </c>
    </row>
    <row r="13" spans="1:13" s="280" customFormat="1" x14ac:dyDescent="0.25">
      <c r="A13" s="278" t="s">
        <v>239</v>
      </c>
    </row>
    <row r="14" spans="1:13" s="280" customFormat="1" x14ac:dyDescent="0.25">
      <c r="A14" s="278" t="s">
        <v>241</v>
      </c>
    </row>
    <row r="15" spans="1:13" s="280" customFormat="1" x14ac:dyDescent="0.25">
      <c r="A15" s="278" t="s">
        <v>242</v>
      </c>
    </row>
    <row r="16" spans="1:13" s="280" customFormat="1" x14ac:dyDescent="0.25">
      <c r="A16" s="278" t="s">
        <v>243</v>
      </c>
    </row>
    <row r="17" spans="1:5" s="280" customFormat="1" x14ac:dyDescent="0.25">
      <c r="A17" s="278" t="s">
        <v>244</v>
      </c>
    </row>
    <row r="18" spans="1:5" s="280" customFormat="1" x14ac:dyDescent="0.25">
      <c r="A18" s="278" t="s">
        <v>245</v>
      </c>
    </row>
    <row r="19" spans="1:5" s="280" customFormat="1" x14ac:dyDescent="0.25">
      <c r="A19" s="278" t="s">
        <v>246</v>
      </c>
    </row>
    <row r="20" spans="1:5" s="280" customFormat="1" x14ac:dyDescent="0.25">
      <c r="A20" s="278" t="s">
        <v>247</v>
      </c>
    </row>
    <row r="21" spans="1:5" s="280" customFormat="1" x14ac:dyDescent="0.25">
      <c r="A21" s="278" t="s">
        <v>237</v>
      </c>
    </row>
    <row r="22" spans="1:5" s="280" customFormat="1" x14ac:dyDescent="0.25">
      <c r="A22" s="278" t="s">
        <v>268</v>
      </c>
    </row>
    <row r="23" spans="1:5" s="280" customFormat="1" x14ac:dyDescent="0.25">
      <c r="A23" s="278" t="s">
        <v>238</v>
      </c>
    </row>
    <row r="24" spans="1:5" s="280" customFormat="1" ht="14.25" x14ac:dyDescent="0.2"/>
    <row r="25" spans="1:5" s="280" customFormat="1" ht="14.25" x14ac:dyDescent="0.2"/>
    <row r="26" spans="1:5" ht="18.75" x14ac:dyDescent="0.3">
      <c r="A26" s="286" t="s">
        <v>249</v>
      </c>
      <c r="B26" s="287"/>
      <c r="C26" s="287"/>
      <c r="D26" s="287"/>
      <c r="E26" s="285"/>
    </row>
  </sheetData>
  <protectedRanges>
    <protectedRange sqref="B2:F2" name="Zonă1"/>
  </protectedRanges>
  <phoneticPr fontId="12" type="noConversion"/>
  <dataValidations count="1">
    <dataValidation type="list" allowBlank="1" showInputMessage="1" showErrorMessage="1" sqref="B5" xr:uid="{00000000-0002-0000-0000-000000000000}">
      <formula1>$A$12:$A$23</formula1>
    </dataValidation>
  </dataValidations>
  <pageMargins left="0.75" right="0.75" top="1" bottom="1" header="0.5" footer="0.5"/>
  <pageSetup scale="54" orientation="landscape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pageSetUpPr fitToPage="1"/>
  </sheetPr>
  <dimension ref="A1:S42"/>
  <sheetViews>
    <sheetView workbookViewId="0">
      <selection activeCell="M50" sqref="M50"/>
    </sheetView>
  </sheetViews>
  <sheetFormatPr defaultRowHeight="14.25" x14ac:dyDescent="0.2"/>
  <cols>
    <col min="1" max="1" width="26.5703125" style="83" customWidth="1"/>
    <col min="2" max="2" width="11.5703125" style="83" customWidth="1"/>
    <col min="3" max="3" width="10.85546875" style="83" bestFit="1" customWidth="1"/>
    <col min="4" max="5" width="9.140625" style="83"/>
    <col min="6" max="6" width="9.7109375" style="83" bestFit="1" customWidth="1"/>
    <col min="7" max="11" width="10.7109375" style="83" bestFit="1" customWidth="1"/>
    <col min="12" max="12" width="12.42578125" style="83" bestFit="1" customWidth="1"/>
    <col min="13" max="13" width="9.140625" style="83"/>
    <col min="14" max="14" width="14" style="83" customWidth="1"/>
    <col min="15" max="15" width="9.140625" style="83"/>
    <col min="16" max="16" width="21.42578125" style="83" customWidth="1"/>
    <col min="17" max="17" width="13.5703125" style="83" customWidth="1"/>
    <col min="18" max="16384" width="9.140625" style="83"/>
  </cols>
  <sheetData>
    <row r="1" spans="1:17" s="91" customFormat="1" ht="15" x14ac:dyDescent="0.25">
      <c r="A1" s="47" t="s">
        <v>266</v>
      </c>
    </row>
    <row r="2" spans="1:17" s="91" customFormat="1" ht="12.75" x14ac:dyDescent="0.2"/>
    <row r="3" spans="1:17" s="91" customFormat="1" ht="12.75" x14ac:dyDescent="0.2"/>
    <row r="4" spans="1:17" s="91" customFormat="1" ht="12.75" x14ac:dyDescent="0.2">
      <c r="D4" s="92" t="s">
        <v>195</v>
      </c>
      <c r="L4" s="93"/>
    </row>
    <row r="5" spans="1:17" s="91" customFormat="1" ht="13.5" customHeight="1" x14ac:dyDescent="0.2">
      <c r="K5" s="93"/>
      <c r="L5" s="93"/>
    </row>
    <row r="6" spans="1:17" s="292" customFormat="1" ht="12.75" x14ac:dyDescent="0.2">
      <c r="E6" s="292" t="s">
        <v>236</v>
      </c>
      <c r="F6" s="292" t="str">
        <f>RATA!B5</f>
        <v xml:space="preserve">decembrie </v>
      </c>
      <c r="H6" s="292">
        <v>2024</v>
      </c>
    </row>
    <row r="7" spans="1:17" s="91" customFormat="1" ht="12.75" x14ac:dyDescent="0.2">
      <c r="J7" s="94"/>
    </row>
    <row r="8" spans="1:17" s="91" customFormat="1" ht="12.75" x14ac:dyDescent="0.2"/>
    <row r="9" spans="1:17" x14ac:dyDescent="0.2">
      <c r="A9" s="95" t="s">
        <v>271</v>
      </c>
      <c r="B9" s="96"/>
      <c r="C9" s="96"/>
      <c r="D9" s="96"/>
      <c r="E9" s="96"/>
      <c r="F9" s="96"/>
      <c r="G9" s="96"/>
      <c r="H9" s="96"/>
      <c r="I9" s="96"/>
      <c r="J9" s="96"/>
      <c r="K9" s="96"/>
      <c r="L9" s="96"/>
    </row>
    <row r="10" spans="1:17" x14ac:dyDescent="0.2">
      <c r="A10" s="97"/>
      <c r="B10" s="66" t="s">
        <v>68</v>
      </c>
      <c r="C10" s="66" t="s">
        <v>142</v>
      </c>
      <c r="D10" s="66" t="s">
        <v>143</v>
      </c>
      <c r="E10" s="66" t="s">
        <v>144</v>
      </c>
      <c r="F10" s="66" t="s">
        <v>145</v>
      </c>
      <c r="G10" s="66" t="s">
        <v>146</v>
      </c>
      <c r="H10" s="66" t="s">
        <v>147</v>
      </c>
      <c r="I10" s="66" t="s">
        <v>148</v>
      </c>
      <c r="J10" s="66" t="s">
        <v>149</v>
      </c>
      <c r="K10" s="66" t="s">
        <v>150</v>
      </c>
      <c r="L10" s="66" t="s">
        <v>151</v>
      </c>
    </row>
    <row r="11" spans="1:17" x14ac:dyDescent="0.2">
      <c r="A11" s="98" t="s">
        <v>25</v>
      </c>
      <c r="B11" s="103">
        <f>B16</f>
        <v>7167</v>
      </c>
      <c r="C11" s="65">
        <v>1344</v>
      </c>
      <c r="D11" s="65">
        <v>1010</v>
      </c>
      <c r="E11" s="65">
        <v>628</v>
      </c>
      <c r="F11" s="65">
        <v>990</v>
      </c>
      <c r="G11" s="65">
        <v>274</v>
      </c>
      <c r="H11" s="65">
        <v>207</v>
      </c>
      <c r="I11" s="65">
        <v>194</v>
      </c>
      <c r="J11" s="65">
        <v>332</v>
      </c>
      <c r="K11" s="65">
        <v>344</v>
      </c>
      <c r="L11" s="65">
        <v>1844</v>
      </c>
      <c r="M11" s="133"/>
    </row>
    <row r="12" spans="1:17" x14ac:dyDescent="0.2">
      <c r="A12" s="99" t="s">
        <v>152</v>
      </c>
      <c r="B12" s="103">
        <f>B18+B21+B24+B27+B30+B33</f>
        <v>3117</v>
      </c>
      <c r="C12" s="65">
        <f t="shared" ref="C12:G12" si="0">C18+C21+C24+C27+C30+C33</f>
        <v>606</v>
      </c>
      <c r="D12" s="65">
        <f t="shared" si="0"/>
        <v>437</v>
      </c>
      <c r="E12" s="65">
        <f t="shared" si="0"/>
        <v>281</v>
      </c>
      <c r="F12" s="65">
        <f t="shared" si="0"/>
        <v>446</v>
      </c>
      <c r="G12" s="65">
        <f t="shared" si="0"/>
        <v>124</v>
      </c>
      <c r="H12" s="65">
        <f>H18+H21+H24+H27+H30+H33</f>
        <v>84</v>
      </c>
      <c r="I12" s="65">
        <f>I18+I21+I24+I27+I30+I33</f>
        <v>79</v>
      </c>
      <c r="J12" s="65">
        <f>J18+J21+J24+J27+J30+J33</f>
        <v>136</v>
      </c>
      <c r="K12" s="65">
        <f>K18+K21+K24+K27+K30+K33</f>
        <v>146</v>
      </c>
      <c r="L12" s="65">
        <f>L18+L21+L24+L27+L30+L33</f>
        <v>778</v>
      </c>
      <c r="M12" s="133"/>
    </row>
    <row r="13" spans="1:17" x14ac:dyDescent="0.2">
      <c r="A13" s="99" t="s">
        <v>153</v>
      </c>
      <c r="B13" s="103">
        <v>4050</v>
      </c>
      <c r="C13" s="65">
        <f t="shared" ref="C13:L13" si="1">C19+C22+C25+C28+C31+C34</f>
        <v>738</v>
      </c>
      <c r="D13" s="65">
        <f t="shared" si="1"/>
        <v>573</v>
      </c>
      <c r="E13" s="65">
        <f t="shared" si="1"/>
        <v>347</v>
      </c>
      <c r="F13" s="65">
        <f t="shared" si="1"/>
        <v>544</v>
      </c>
      <c r="G13" s="65">
        <f t="shared" si="1"/>
        <v>150</v>
      </c>
      <c r="H13" s="65">
        <f t="shared" si="1"/>
        <v>123</v>
      </c>
      <c r="I13" s="65">
        <f t="shared" si="1"/>
        <v>115</v>
      </c>
      <c r="J13" s="65">
        <f t="shared" si="1"/>
        <v>196</v>
      </c>
      <c r="K13" s="65">
        <f t="shared" si="1"/>
        <v>198</v>
      </c>
      <c r="L13" s="65">
        <f t="shared" si="1"/>
        <v>1066</v>
      </c>
      <c r="M13" s="133"/>
    </row>
    <row r="14" spans="1:17" x14ac:dyDescent="0.2">
      <c r="A14" s="100" t="s">
        <v>271</v>
      </c>
      <c r="B14" s="101"/>
      <c r="C14" s="101"/>
      <c r="D14" s="101"/>
      <c r="E14" s="101"/>
      <c r="F14" s="101"/>
      <c r="G14" s="101"/>
      <c r="H14" s="101"/>
      <c r="I14" s="101"/>
      <c r="J14" s="101"/>
      <c r="K14" s="101"/>
      <c r="L14" s="101"/>
      <c r="M14" s="133"/>
    </row>
    <row r="15" spans="1:17" ht="17.25" customHeight="1" x14ac:dyDescent="0.2">
      <c r="A15" s="97" t="s">
        <v>154</v>
      </c>
      <c r="B15" s="66" t="s">
        <v>68</v>
      </c>
      <c r="C15" s="66" t="s">
        <v>142</v>
      </c>
      <c r="D15" s="66" t="s">
        <v>143</v>
      </c>
      <c r="E15" s="66" t="s">
        <v>144</v>
      </c>
      <c r="F15" s="66" t="s">
        <v>145</v>
      </c>
      <c r="G15" s="66" t="s">
        <v>146</v>
      </c>
      <c r="H15" s="66" t="s">
        <v>147</v>
      </c>
      <c r="I15" s="66" t="s">
        <v>148</v>
      </c>
      <c r="J15" s="66" t="s">
        <v>149</v>
      </c>
      <c r="K15" s="66" t="s">
        <v>150</v>
      </c>
      <c r="L15" s="66" t="s">
        <v>151</v>
      </c>
      <c r="M15" s="133"/>
      <c r="N15" s="118" t="s">
        <v>160</v>
      </c>
    </row>
    <row r="16" spans="1:17" ht="18" x14ac:dyDescent="0.25">
      <c r="A16" s="102" t="s">
        <v>25</v>
      </c>
      <c r="B16" s="103">
        <f>'f17 GRUPE VARSTA'!C7</f>
        <v>7167</v>
      </c>
      <c r="C16" s="104">
        <f t="shared" ref="C16:L16" si="2">C17+C20+C23+C26+C29+C32</f>
        <v>1344</v>
      </c>
      <c r="D16" s="104">
        <f t="shared" si="2"/>
        <v>1010</v>
      </c>
      <c r="E16" s="104">
        <f t="shared" si="2"/>
        <v>628</v>
      </c>
      <c r="F16" s="104">
        <f t="shared" si="2"/>
        <v>990</v>
      </c>
      <c r="G16" s="104">
        <f t="shared" si="2"/>
        <v>274</v>
      </c>
      <c r="H16" s="104">
        <f t="shared" si="2"/>
        <v>207</v>
      </c>
      <c r="I16" s="104">
        <f t="shared" si="2"/>
        <v>194</v>
      </c>
      <c r="J16" s="104">
        <f t="shared" si="2"/>
        <v>332</v>
      </c>
      <c r="K16" s="104">
        <f t="shared" si="2"/>
        <v>344</v>
      </c>
      <c r="L16" s="104">
        <f t="shared" si="2"/>
        <v>1844</v>
      </c>
      <c r="M16" s="133"/>
      <c r="N16" s="119">
        <f>B16-C16-D16-E16-F16-G16-H16-I16-J16-K16-L16</f>
        <v>0</v>
      </c>
      <c r="P16" s="117" t="s">
        <v>126</v>
      </c>
      <c r="Q16" s="83">
        <f>Q17+Q19</f>
        <v>3271</v>
      </c>
    </row>
    <row r="17" spans="1:19" ht="18" x14ac:dyDescent="0.25">
      <c r="A17" s="98" t="s">
        <v>155</v>
      </c>
      <c r="B17" s="103">
        <f>'f17 GRUPE VARSTA'!D7</f>
        <v>452</v>
      </c>
      <c r="C17" s="105">
        <v>135</v>
      </c>
      <c r="D17" s="105">
        <v>158</v>
      </c>
      <c r="E17" s="105">
        <v>30</v>
      </c>
      <c r="F17" s="105">
        <v>46</v>
      </c>
      <c r="G17" s="105">
        <v>14</v>
      </c>
      <c r="H17" s="105">
        <v>8</v>
      </c>
      <c r="I17" s="105">
        <v>9</v>
      </c>
      <c r="J17" s="105">
        <v>7</v>
      </c>
      <c r="K17" s="105">
        <v>12</v>
      </c>
      <c r="L17" s="105">
        <v>33</v>
      </c>
      <c r="M17" s="133"/>
      <c r="N17" s="119">
        <f t="shared" ref="N17:N34" si="3">B17-C17-D17-E17-F17-G17-H17-I17-J17-K17-L17</f>
        <v>0</v>
      </c>
      <c r="P17" s="90" t="s">
        <v>139</v>
      </c>
      <c r="Q17" s="83">
        <f>G20+H20+I20+J20+K20+L20+G23+H23+I23+J23+K23+L23+G26+H26+I26+J26+K26+L26+G29+H29+I29+J29+K29+L29+G32+H32+I32+J32+K32+L32</f>
        <v>3112</v>
      </c>
    </row>
    <row r="18" spans="1:19" ht="14.25" customHeight="1" x14ac:dyDescent="0.25">
      <c r="A18" s="99" t="s">
        <v>152</v>
      </c>
      <c r="B18" s="103">
        <f>'f17 GRUPE VARSTA'!D8</f>
        <v>159</v>
      </c>
      <c r="C18" s="65">
        <v>56</v>
      </c>
      <c r="D18" s="65">
        <v>56</v>
      </c>
      <c r="E18" s="65">
        <v>9</v>
      </c>
      <c r="F18" s="65">
        <v>20</v>
      </c>
      <c r="G18" s="65">
        <v>4</v>
      </c>
      <c r="H18" s="65">
        <v>3</v>
      </c>
      <c r="I18" s="65">
        <v>3</v>
      </c>
      <c r="J18" s="65">
        <v>1</v>
      </c>
      <c r="K18" s="65">
        <v>4</v>
      </c>
      <c r="L18" s="65">
        <v>3</v>
      </c>
      <c r="M18" s="133"/>
      <c r="N18" s="119">
        <f t="shared" si="3"/>
        <v>0</v>
      </c>
      <c r="P18" s="89" t="s">
        <v>86</v>
      </c>
      <c r="Q18" s="83">
        <f>G21+H21+I21+J21+K21+L21+G24+H24+I24+J24+K24+L24+G27+H27+I27+J27+K27+L27+G30+H30+I30+J30+K30+L30+G33+H33+I33+J33+K33+L33</f>
        <v>1329</v>
      </c>
    </row>
    <row r="19" spans="1:19" ht="18" x14ac:dyDescent="0.25">
      <c r="A19" s="99" t="s">
        <v>153</v>
      </c>
      <c r="B19" s="103">
        <f>B17-B18</f>
        <v>293</v>
      </c>
      <c r="C19" s="65">
        <v>79</v>
      </c>
      <c r="D19" s="65">
        <v>102</v>
      </c>
      <c r="E19" s="65">
        <v>21</v>
      </c>
      <c r="F19" s="65">
        <v>26</v>
      </c>
      <c r="G19" s="65">
        <v>10</v>
      </c>
      <c r="H19" s="65">
        <v>5</v>
      </c>
      <c r="I19" s="65">
        <v>6</v>
      </c>
      <c r="J19" s="65">
        <v>6</v>
      </c>
      <c r="K19" s="65">
        <v>8</v>
      </c>
      <c r="L19" s="65">
        <v>30</v>
      </c>
      <c r="M19" s="133"/>
      <c r="N19" s="119">
        <f t="shared" si="3"/>
        <v>0</v>
      </c>
      <c r="P19" s="90" t="s">
        <v>140</v>
      </c>
      <c r="Q19" s="83">
        <f>E17+F17+G17+H17+I17+J17+K17+L17</f>
        <v>159</v>
      </c>
    </row>
    <row r="20" spans="1:19" ht="14.25" customHeight="1" x14ac:dyDescent="0.25">
      <c r="A20" s="98" t="s">
        <v>156</v>
      </c>
      <c r="B20" s="103">
        <f>'f17 GRUPE VARSTA'!E7</f>
        <v>340</v>
      </c>
      <c r="C20" s="105">
        <v>111</v>
      </c>
      <c r="D20" s="105">
        <v>79</v>
      </c>
      <c r="E20" s="105">
        <v>30</v>
      </c>
      <c r="F20" s="105">
        <v>38</v>
      </c>
      <c r="G20" s="105">
        <v>12</v>
      </c>
      <c r="H20" s="105">
        <v>0</v>
      </c>
      <c r="I20" s="105">
        <v>6</v>
      </c>
      <c r="J20" s="105">
        <v>10</v>
      </c>
      <c r="K20" s="105">
        <v>12</v>
      </c>
      <c r="L20" s="105">
        <v>42</v>
      </c>
      <c r="M20" s="133"/>
      <c r="N20" s="119">
        <f t="shared" si="3"/>
        <v>0</v>
      </c>
      <c r="P20" s="89" t="s">
        <v>86</v>
      </c>
      <c r="Q20" s="83">
        <f>E18+F18+G18+H18+I18+J18+K18+L18</f>
        <v>47</v>
      </c>
    </row>
    <row r="21" spans="1:19" ht="15.75" x14ac:dyDescent="0.25">
      <c r="A21" s="99" t="s">
        <v>152</v>
      </c>
      <c r="B21" s="103">
        <f>'f17 GRUPE VARSTA'!E8</f>
        <v>119</v>
      </c>
      <c r="C21" s="65">
        <v>46</v>
      </c>
      <c r="D21" s="65">
        <v>29</v>
      </c>
      <c r="E21" s="65">
        <v>12</v>
      </c>
      <c r="F21" s="65">
        <v>12</v>
      </c>
      <c r="G21" s="65">
        <v>2</v>
      </c>
      <c r="H21" s="65">
        <v>0</v>
      </c>
      <c r="I21" s="65">
        <v>2</v>
      </c>
      <c r="J21" s="65">
        <v>3</v>
      </c>
      <c r="K21" s="65">
        <v>5</v>
      </c>
      <c r="L21" s="65">
        <v>8</v>
      </c>
      <c r="M21" s="133"/>
      <c r="N21" s="119">
        <f t="shared" si="3"/>
        <v>0</v>
      </c>
    </row>
    <row r="22" spans="1:19" ht="15.75" x14ac:dyDescent="0.25">
      <c r="A22" s="99" t="s">
        <v>153</v>
      </c>
      <c r="B22" s="103">
        <f>B20-B21</f>
        <v>221</v>
      </c>
      <c r="C22" s="65">
        <v>65</v>
      </c>
      <c r="D22" s="65">
        <v>50</v>
      </c>
      <c r="E22" s="65">
        <v>18</v>
      </c>
      <c r="F22" s="65">
        <v>26</v>
      </c>
      <c r="G22" s="65">
        <v>10</v>
      </c>
      <c r="H22" s="65">
        <v>0</v>
      </c>
      <c r="I22" s="65">
        <v>4</v>
      </c>
      <c r="J22" s="65">
        <v>7</v>
      </c>
      <c r="K22" s="65">
        <v>7</v>
      </c>
      <c r="L22" s="65">
        <v>34</v>
      </c>
      <c r="M22" s="133"/>
      <c r="N22" s="119">
        <f t="shared" si="3"/>
        <v>0</v>
      </c>
    </row>
    <row r="23" spans="1:19" ht="15.75" x14ac:dyDescent="0.25">
      <c r="A23" s="98" t="s">
        <v>157</v>
      </c>
      <c r="B23" s="103">
        <v>1046</v>
      </c>
      <c r="C23" s="105">
        <v>245</v>
      </c>
      <c r="D23" s="105">
        <v>157</v>
      </c>
      <c r="E23" s="105">
        <v>88</v>
      </c>
      <c r="F23" s="105">
        <v>158</v>
      </c>
      <c r="G23" s="105">
        <v>54</v>
      </c>
      <c r="H23" s="105">
        <v>43</v>
      </c>
      <c r="I23" s="105">
        <v>25</v>
      </c>
      <c r="J23" s="105">
        <v>36</v>
      </c>
      <c r="K23" s="105">
        <v>37</v>
      </c>
      <c r="L23" s="105">
        <v>203</v>
      </c>
      <c r="M23" s="133"/>
      <c r="N23" s="119">
        <f t="shared" si="3"/>
        <v>0</v>
      </c>
    </row>
    <row r="24" spans="1:19" ht="15.75" x14ac:dyDescent="0.25">
      <c r="A24" s="99" t="s">
        <v>152</v>
      </c>
      <c r="B24" s="103">
        <v>434</v>
      </c>
      <c r="C24" s="65">
        <v>109</v>
      </c>
      <c r="D24" s="65">
        <v>63</v>
      </c>
      <c r="E24" s="65">
        <v>39</v>
      </c>
      <c r="F24" s="65">
        <v>71</v>
      </c>
      <c r="G24" s="65">
        <v>27</v>
      </c>
      <c r="H24" s="65">
        <v>21</v>
      </c>
      <c r="I24" s="65">
        <v>8</v>
      </c>
      <c r="J24" s="65">
        <v>12</v>
      </c>
      <c r="K24" s="65">
        <v>18</v>
      </c>
      <c r="L24" s="65">
        <v>66</v>
      </c>
      <c r="M24" s="133"/>
      <c r="N24" s="119">
        <f t="shared" si="3"/>
        <v>0</v>
      </c>
    </row>
    <row r="25" spans="1:19" ht="15.75" x14ac:dyDescent="0.25">
      <c r="A25" s="99" t="s">
        <v>153</v>
      </c>
      <c r="B25" s="103">
        <v>612</v>
      </c>
      <c r="C25" s="314">
        <v>136</v>
      </c>
      <c r="D25" s="314">
        <v>94</v>
      </c>
      <c r="E25" s="314">
        <v>49</v>
      </c>
      <c r="F25" s="314">
        <v>87</v>
      </c>
      <c r="G25" s="65">
        <v>27</v>
      </c>
      <c r="H25" s="65">
        <v>22</v>
      </c>
      <c r="I25" s="65">
        <v>17</v>
      </c>
      <c r="J25" s="65">
        <v>24</v>
      </c>
      <c r="K25" s="65">
        <v>19</v>
      </c>
      <c r="L25" s="65">
        <v>137</v>
      </c>
      <c r="M25" s="133"/>
      <c r="N25" s="119">
        <f t="shared" si="3"/>
        <v>0</v>
      </c>
      <c r="R25" s="133"/>
    </row>
    <row r="26" spans="1:19" ht="15.75" x14ac:dyDescent="0.25">
      <c r="A26" s="98" t="s">
        <v>158</v>
      </c>
      <c r="B26" s="103">
        <f>'f17 GRUPE VARSTA'!G7</f>
        <v>1906</v>
      </c>
      <c r="C26" s="105">
        <v>352</v>
      </c>
      <c r="D26" s="105">
        <v>223</v>
      </c>
      <c r="E26" s="105">
        <v>184</v>
      </c>
      <c r="F26" s="105">
        <v>278</v>
      </c>
      <c r="G26" s="105">
        <v>53</v>
      </c>
      <c r="H26" s="105">
        <v>23</v>
      </c>
      <c r="I26" s="105">
        <v>43</v>
      </c>
      <c r="J26" s="105">
        <v>99</v>
      </c>
      <c r="K26" s="105">
        <v>104</v>
      </c>
      <c r="L26" s="105">
        <v>547</v>
      </c>
      <c r="M26" s="133"/>
      <c r="N26" s="119">
        <f t="shared" si="3"/>
        <v>0</v>
      </c>
      <c r="S26" s="133"/>
    </row>
    <row r="27" spans="1:19" ht="15.75" x14ac:dyDescent="0.25">
      <c r="A27" s="99" t="s">
        <v>152</v>
      </c>
      <c r="B27" s="103">
        <f>'f17 GRUPE VARSTA'!G8</f>
        <v>888</v>
      </c>
      <c r="C27" s="65">
        <v>157</v>
      </c>
      <c r="D27" s="65">
        <v>104</v>
      </c>
      <c r="E27" s="65">
        <v>84</v>
      </c>
      <c r="F27" s="65">
        <v>137</v>
      </c>
      <c r="G27" s="65">
        <v>26</v>
      </c>
      <c r="H27" s="65">
        <v>4</v>
      </c>
      <c r="I27" s="65">
        <v>21</v>
      </c>
      <c r="J27" s="65">
        <v>45</v>
      </c>
      <c r="K27" s="65">
        <v>50</v>
      </c>
      <c r="L27" s="65">
        <v>260</v>
      </c>
      <c r="M27" s="133"/>
      <c r="N27" s="119">
        <f t="shared" si="3"/>
        <v>0</v>
      </c>
      <c r="Q27" s="133"/>
    </row>
    <row r="28" spans="1:19" ht="15.75" x14ac:dyDescent="0.25">
      <c r="A28" s="99" t="s">
        <v>153</v>
      </c>
      <c r="B28" s="103">
        <f>B26-B27</f>
        <v>1018</v>
      </c>
      <c r="C28" s="65">
        <v>195</v>
      </c>
      <c r="D28" s="65">
        <v>119</v>
      </c>
      <c r="E28" s="65">
        <v>100</v>
      </c>
      <c r="F28" s="65">
        <v>141</v>
      </c>
      <c r="G28" s="65">
        <v>27</v>
      </c>
      <c r="H28" s="65">
        <v>19</v>
      </c>
      <c r="I28" s="65">
        <v>22</v>
      </c>
      <c r="J28" s="65">
        <v>54</v>
      </c>
      <c r="K28" s="65">
        <v>54</v>
      </c>
      <c r="L28" s="65">
        <v>287</v>
      </c>
      <c r="M28" s="133"/>
      <c r="N28" s="119">
        <f t="shared" si="3"/>
        <v>0</v>
      </c>
    </row>
    <row r="29" spans="1:19" ht="15.75" x14ac:dyDescent="0.25">
      <c r="A29" s="98" t="s">
        <v>159</v>
      </c>
      <c r="B29" s="103">
        <f>'f17 GRUPE VARSTA'!H7</f>
        <v>1533</v>
      </c>
      <c r="C29" s="105">
        <v>273</v>
      </c>
      <c r="D29" s="105">
        <v>205</v>
      </c>
      <c r="E29" s="105">
        <v>137</v>
      </c>
      <c r="F29" s="105">
        <v>191</v>
      </c>
      <c r="G29" s="105">
        <v>72</v>
      </c>
      <c r="H29" s="105">
        <v>56</v>
      </c>
      <c r="I29" s="105">
        <v>42</v>
      </c>
      <c r="J29" s="105">
        <v>74</v>
      </c>
      <c r="K29" s="105">
        <v>84</v>
      </c>
      <c r="L29" s="105">
        <v>399</v>
      </c>
      <c r="M29" s="133"/>
      <c r="N29" s="119">
        <f t="shared" si="3"/>
        <v>0</v>
      </c>
    </row>
    <row r="30" spans="1:19" ht="15.75" x14ac:dyDescent="0.25">
      <c r="A30" s="99" t="s">
        <v>152</v>
      </c>
      <c r="B30" s="103">
        <f>'f17 GRUPE VARSTA'!H8</f>
        <v>729</v>
      </c>
      <c r="C30" s="65">
        <v>131</v>
      </c>
      <c r="D30" s="65">
        <v>97</v>
      </c>
      <c r="E30" s="65">
        <v>66</v>
      </c>
      <c r="F30" s="65">
        <v>93</v>
      </c>
      <c r="G30" s="65">
        <v>34</v>
      </c>
      <c r="H30" s="65">
        <v>27</v>
      </c>
      <c r="I30" s="65">
        <v>19</v>
      </c>
      <c r="J30" s="65">
        <v>32</v>
      </c>
      <c r="K30" s="65">
        <v>33</v>
      </c>
      <c r="L30" s="65">
        <v>197</v>
      </c>
      <c r="M30" s="133"/>
      <c r="N30" s="119">
        <f t="shared" si="3"/>
        <v>0</v>
      </c>
    </row>
    <row r="31" spans="1:19" ht="15.75" x14ac:dyDescent="0.25">
      <c r="A31" s="99" t="s">
        <v>153</v>
      </c>
      <c r="B31" s="103">
        <f>B29-B30</f>
        <v>804</v>
      </c>
      <c r="C31" s="65">
        <v>142</v>
      </c>
      <c r="D31" s="65">
        <v>108</v>
      </c>
      <c r="E31" s="65">
        <v>71</v>
      </c>
      <c r="F31" s="65">
        <v>98</v>
      </c>
      <c r="G31" s="65">
        <v>38</v>
      </c>
      <c r="H31" s="65">
        <v>29</v>
      </c>
      <c r="I31" s="65">
        <v>23</v>
      </c>
      <c r="J31" s="65">
        <v>42</v>
      </c>
      <c r="K31" s="65">
        <v>51</v>
      </c>
      <c r="L31" s="65">
        <v>202</v>
      </c>
      <c r="M31" s="133"/>
      <c r="N31" s="119">
        <f t="shared" si="3"/>
        <v>0</v>
      </c>
    </row>
    <row r="32" spans="1:19" ht="15.75" x14ac:dyDescent="0.25">
      <c r="A32" s="98" t="s">
        <v>136</v>
      </c>
      <c r="B32" s="103">
        <f>'f17 GRUPE VARSTA'!I7</f>
        <v>1890</v>
      </c>
      <c r="C32" s="105">
        <v>228</v>
      </c>
      <c r="D32" s="105">
        <v>188</v>
      </c>
      <c r="E32" s="105">
        <v>159</v>
      </c>
      <c r="F32" s="105">
        <v>279</v>
      </c>
      <c r="G32" s="105">
        <v>69</v>
      </c>
      <c r="H32" s="105">
        <v>77</v>
      </c>
      <c r="I32" s="105">
        <v>69</v>
      </c>
      <c r="J32" s="105">
        <v>106</v>
      </c>
      <c r="K32" s="105">
        <v>95</v>
      </c>
      <c r="L32" s="105">
        <v>620</v>
      </c>
      <c r="M32" s="133"/>
      <c r="N32" s="119">
        <f t="shared" si="3"/>
        <v>0</v>
      </c>
    </row>
    <row r="33" spans="1:14" ht="15.75" x14ac:dyDescent="0.25">
      <c r="A33" s="99" t="s">
        <v>152</v>
      </c>
      <c r="B33" s="103">
        <v>788</v>
      </c>
      <c r="C33" s="65">
        <v>107</v>
      </c>
      <c r="D33" s="65">
        <v>88</v>
      </c>
      <c r="E33" s="65">
        <v>71</v>
      </c>
      <c r="F33" s="65">
        <v>113</v>
      </c>
      <c r="G33" s="65">
        <v>31</v>
      </c>
      <c r="H33" s="65">
        <v>29</v>
      </c>
      <c r="I33" s="65">
        <v>26</v>
      </c>
      <c r="J33" s="65">
        <v>43</v>
      </c>
      <c r="K33" s="65">
        <v>36</v>
      </c>
      <c r="L33" s="65">
        <v>244</v>
      </c>
      <c r="M33" s="133"/>
      <c r="N33" s="119">
        <f t="shared" si="3"/>
        <v>0</v>
      </c>
    </row>
    <row r="34" spans="1:14" ht="15.75" x14ac:dyDescent="0.25">
      <c r="A34" s="99" t="s">
        <v>153</v>
      </c>
      <c r="B34" s="103">
        <v>1102</v>
      </c>
      <c r="C34" s="65">
        <v>121</v>
      </c>
      <c r="D34" s="65">
        <v>100</v>
      </c>
      <c r="E34" s="65">
        <v>88</v>
      </c>
      <c r="F34" s="65">
        <v>166</v>
      </c>
      <c r="G34" s="65">
        <v>38</v>
      </c>
      <c r="H34" s="65">
        <v>48</v>
      </c>
      <c r="I34" s="65">
        <v>43</v>
      </c>
      <c r="J34" s="65">
        <v>63</v>
      </c>
      <c r="K34" s="65">
        <v>59</v>
      </c>
      <c r="L34" s="65">
        <v>376</v>
      </c>
      <c r="M34" s="133"/>
      <c r="N34" s="120">
        <f t="shared" si="3"/>
        <v>0</v>
      </c>
    </row>
    <row r="36" spans="1:14" customFormat="1" ht="15" x14ac:dyDescent="0.25">
      <c r="A36" s="83"/>
      <c r="B36" s="316"/>
    </row>
    <row r="37" spans="1:14" s="54" customFormat="1" ht="12.75" x14ac:dyDescent="0.2">
      <c r="A37" s="52"/>
      <c r="B37" s="317"/>
      <c r="C37" s="52"/>
      <c r="D37" s="52"/>
      <c r="E37" s="52"/>
      <c r="F37" s="52"/>
      <c r="G37" s="52"/>
      <c r="H37" s="52"/>
      <c r="I37" s="52"/>
      <c r="J37" s="52"/>
      <c r="K37" s="52"/>
      <c r="L37" s="52"/>
      <c r="M37" s="52"/>
    </row>
    <row r="38" spans="1:14" s="54" customFormat="1" ht="12.75" x14ac:dyDescent="0.2">
      <c r="A38" s="5"/>
      <c r="B38" s="317"/>
      <c r="C38" s="52"/>
      <c r="D38" s="319"/>
      <c r="E38" s="52"/>
      <c r="F38" s="52"/>
      <c r="G38" s="64"/>
      <c r="H38" s="52"/>
      <c r="I38" s="52"/>
      <c r="J38" s="52"/>
      <c r="K38" s="52"/>
      <c r="L38" s="5"/>
      <c r="M38" s="52"/>
    </row>
    <row r="39" spans="1:14" s="54" customFormat="1" ht="12.75" x14ac:dyDescent="0.2">
      <c r="A39" s="52"/>
      <c r="B39" s="319"/>
      <c r="C39" s="52"/>
      <c r="D39" s="52"/>
      <c r="E39" s="52"/>
      <c r="F39" s="52"/>
      <c r="G39" s="64"/>
      <c r="H39" s="52"/>
      <c r="I39" s="52"/>
      <c r="J39" s="52"/>
      <c r="K39" s="52"/>
      <c r="L39" s="52"/>
      <c r="M39" s="52"/>
    </row>
    <row r="40" spans="1:14" x14ac:dyDescent="0.2">
      <c r="B40" s="133"/>
    </row>
    <row r="41" spans="1:14" x14ac:dyDescent="0.2">
      <c r="B41" s="133"/>
    </row>
    <row r="42" spans="1:14" x14ac:dyDescent="0.2">
      <c r="A42" s="133"/>
    </row>
  </sheetData>
  <phoneticPr fontId="12" type="noConversion"/>
  <pageMargins left="0.75" right="0.75" top="1" bottom="1" header="0.5" footer="0.5"/>
  <pageSetup paperSize="9" scale="61" orientation="landscape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5"/>
  </sheetPr>
  <dimension ref="A1:C18"/>
  <sheetViews>
    <sheetView workbookViewId="0">
      <selection activeCell="D22" sqref="D22"/>
    </sheetView>
  </sheetViews>
  <sheetFormatPr defaultColWidth="32.42578125" defaultRowHeight="15" x14ac:dyDescent="0.25"/>
  <cols>
    <col min="1" max="1" width="34.42578125" customWidth="1"/>
  </cols>
  <sheetData>
    <row r="1" spans="1:3" s="106" customFormat="1" ht="15.75" x14ac:dyDescent="0.3">
      <c r="A1" s="47" t="s">
        <v>266</v>
      </c>
    </row>
    <row r="2" spans="1:3" s="106" customFormat="1" x14ac:dyDescent="0.3">
      <c r="A2" s="5"/>
    </row>
    <row r="3" spans="1:3" s="106" customFormat="1" ht="15.75" customHeight="1" x14ac:dyDescent="0.3">
      <c r="A3" s="377" t="s">
        <v>194</v>
      </c>
      <c r="B3" s="377"/>
      <c r="C3" s="377"/>
    </row>
    <row r="4" spans="1:3" s="106" customFormat="1" ht="15.75" customHeight="1" x14ac:dyDescent="0.3">
      <c r="A4" s="294" t="s">
        <v>252</v>
      </c>
      <c r="B4" s="293" t="str">
        <f>RATA!B5</f>
        <v xml:space="preserve">decembrie </v>
      </c>
      <c r="C4" s="295">
        <v>2024</v>
      </c>
    </row>
    <row r="5" spans="1:3" s="106" customFormat="1" x14ac:dyDescent="0.3">
      <c r="B5" s="107"/>
    </row>
    <row r="6" spans="1:3" ht="18" x14ac:dyDescent="0.25">
      <c r="A6" s="113" t="s">
        <v>255</v>
      </c>
      <c r="B6" s="114"/>
      <c r="C6" s="115"/>
    </row>
    <row r="7" spans="1:3" ht="18" x14ac:dyDescent="0.25">
      <c r="A7" s="111"/>
      <c r="B7" s="116" t="s">
        <v>25</v>
      </c>
      <c r="C7" s="115"/>
    </row>
    <row r="8" spans="1:3" ht="18" x14ac:dyDescent="0.25">
      <c r="A8" s="90" t="s">
        <v>178</v>
      </c>
      <c r="B8" s="108"/>
      <c r="C8" s="109"/>
    </row>
    <row r="9" spans="1:3" ht="18" x14ac:dyDescent="0.25">
      <c r="A9" s="90" t="s">
        <v>139</v>
      </c>
      <c r="B9" s="108"/>
      <c r="C9" s="109"/>
    </row>
    <row r="10" spans="1:3" ht="18" x14ac:dyDescent="0.25">
      <c r="A10" s="89" t="s">
        <v>86</v>
      </c>
      <c r="B10" s="110"/>
      <c r="C10" s="109"/>
    </row>
    <row r="11" spans="1:3" ht="18" x14ac:dyDescent="0.25">
      <c r="A11" s="90" t="s">
        <v>140</v>
      </c>
      <c r="B11" s="108"/>
      <c r="C11" s="109"/>
    </row>
    <row r="12" spans="1:3" ht="18" x14ac:dyDescent="0.25">
      <c r="A12" s="89" t="s">
        <v>86</v>
      </c>
      <c r="B12" s="110"/>
      <c r="C12" s="109"/>
    </row>
    <row r="13" spans="1:3" ht="18" x14ac:dyDescent="0.25">
      <c r="A13" s="113" t="s">
        <v>200</v>
      </c>
      <c r="B13" s="114"/>
      <c r="C13" s="115"/>
    </row>
    <row r="14" spans="1:3" ht="18" x14ac:dyDescent="0.25">
      <c r="A14" s="117" t="s">
        <v>68</v>
      </c>
      <c r="B14" s="117"/>
      <c r="C14" s="112">
        <f>'F19 DURATA SOMAJ'!Q16</f>
        <v>3271</v>
      </c>
    </row>
    <row r="15" spans="1:3" ht="18" x14ac:dyDescent="0.25">
      <c r="A15" s="376" t="s">
        <v>201</v>
      </c>
      <c r="B15" s="90" t="s">
        <v>139</v>
      </c>
      <c r="C15" s="112">
        <f>'F19 DURATA SOMAJ'!Q17</f>
        <v>3112</v>
      </c>
    </row>
    <row r="16" spans="1:3" ht="18" x14ac:dyDescent="0.25">
      <c r="A16" s="376"/>
      <c r="B16" s="89" t="s">
        <v>86</v>
      </c>
      <c r="C16" s="112">
        <f>'F19 DURATA SOMAJ'!Q18</f>
        <v>1329</v>
      </c>
    </row>
    <row r="17" spans="1:3" ht="18" x14ac:dyDescent="0.25">
      <c r="A17" s="376"/>
      <c r="B17" s="90" t="s">
        <v>140</v>
      </c>
      <c r="C17" s="112">
        <f>'F19 DURATA SOMAJ'!Q19</f>
        <v>159</v>
      </c>
    </row>
    <row r="18" spans="1:3" ht="18" x14ac:dyDescent="0.25">
      <c r="A18" s="376"/>
      <c r="B18" s="89" t="s">
        <v>86</v>
      </c>
      <c r="C18" s="112">
        <f>'F19 DURATA SOMAJ'!Q20</f>
        <v>47</v>
      </c>
    </row>
  </sheetData>
  <mergeCells count="2">
    <mergeCell ref="A15:A18"/>
    <mergeCell ref="A3:C3"/>
  </mergeCells>
  <phoneticPr fontId="12" type="noConversion"/>
  <pageMargins left="0.75" right="0.75" top="1" bottom="1" header="0.5" footer="0.5"/>
  <pageSetup paperSize="9" orientation="landscape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H24"/>
  <sheetViews>
    <sheetView workbookViewId="0">
      <selection activeCell="E14" sqref="E14"/>
    </sheetView>
  </sheetViews>
  <sheetFormatPr defaultRowHeight="14.25" x14ac:dyDescent="0.2"/>
  <cols>
    <col min="1" max="1" width="9.140625" style="83"/>
    <col min="2" max="2" width="30.140625" style="83" customWidth="1"/>
    <col min="3" max="3" width="20.28515625" style="83" customWidth="1"/>
    <col min="4" max="4" width="17.7109375" style="83" customWidth="1"/>
    <col min="5" max="5" width="9.140625" style="83"/>
    <col min="6" max="6" width="37.5703125" style="83" customWidth="1"/>
    <col min="7" max="16384" width="9.140625" style="83"/>
  </cols>
  <sheetData>
    <row r="1" spans="1:6" ht="15" x14ac:dyDescent="0.25">
      <c r="A1" s="47" t="s">
        <v>266</v>
      </c>
      <c r="C1" s="121"/>
      <c r="D1" s="121"/>
    </row>
    <row r="2" spans="1:6" ht="15.75" customHeight="1" x14ac:dyDescent="0.2">
      <c r="C2" s="121"/>
      <c r="D2" s="121"/>
    </row>
    <row r="3" spans="1:6" ht="15" x14ac:dyDescent="0.25">
      <c r="B3" s="297" t="s">
        <v>253</v>
      </c>
      <c r="C3" s="296" t="str">
        <f>RATA!B5</f>
        <v xml:space="preserve">decembrie </v>
      </c>
      <c r="D3" s="298">
        <v>2024</v>
      </c>
    </row>
    <row r="4" spans="1:6" x14ac:dyDescent="0.2">
      <c r="C4" s="121"/>
      <c r="D4" s="121"/>
    </row>
    <row r="5" spans="1:6" ht="25.5" x14ac:dyDescent="0.2">
      <c r="B5" s="132" t="s">
        <v>161</v>
      </c>
      <c r="C5" s="122" t="s">
        <v>162</v>
      </c>
      <c r="D5" s="122" t="s">
        <v>179</v>
      </c>
    </row>
    <row r="6" spans="1:6" x14ac:dyDescent="0.2">
      <c r="B6" s="131" t="s">
        <v>84</v>
      </c>
      <c r="C6" s="123">
        <f>C7+C10+C13+C16</f>
        <v>267</v>
      </c>
      <c r="D6" s="123">
        <f>D7+D10+D13+D16</f>
        <v>126</v>
      </c>
      <c r="F6" s="83" t="s">
        <v>171</v>
      </c>
    </row>
    <row r="7" spans="1:6" x14ac:dyDescent="0.2">
      <c r="B7" s="98" t="s">
        <v>163</v>
      </c>
      <c r="C7" s="124">
        <f>C8+C9</f>
        <v>0</v>
      </c>
      <c r="D7" s="124">
        <f>D8+D9</f>
        <v>0</v>
      </c>
    </row>
    <row r="8" spans="1:6" x14ac:dyDescent="0.2">
      <c r="B8" s="125" t="s">
        <v>164</v>
      </c>
      <c r="C8" s="126">
        <v>0</v>
      </c>
      <c r="D8" s="126">
        <v>0</v>
      </c>
    </row>
    <row r="9" spans="1:6" ht="25.5" x14ac:dyDescent="0.2">
      <c r="B9" s="125" t="s">
        <v>165</v>
      </c>
      <c r="C9" s="126">
        <v>0</v>
      </c>
      <c r="D9" s="126">
        <v>0</v>
      </c>
    </row>
    <row r="10" spans="1:6" x14ac:dyDescent="0.2">
      <c r="B10" s="98" t="s">
        <v>166</v>
      </c>
      <c r="C10" s="124">
        <f>C11+C12</f>
        <v>108</v>
      </c>
      <c r="D10" s="124">
        <f>D11+D12</f>
        <v>59</v>
      </c>
    </row>
    <row r="11" spans="1:6" x14ac:dyDescent="0.2">
      <c r="B11" s="125" t="s">
        <v>164</v>
      </c>
      <c r="C11" s="126">
        <v>88</v>
      </c>
      <c r="D11" s="126">
        <v>51</v>
      </c>
    </row>
    <row r="12" spans="1:6" ht="25.5" x14ac:dyDescent="0.2">
      <c r="B12" s="125" t="s">
        <v>165</v>
      </c>
      <c r="C12" s="126">
        <v>20</v>
      </c>
      <c r="D12" s="126">
        <v>8</v>
      </c>
    </row>
    <row r="13" spans="1:6" x14ac:dyDescent="0.2">
      <c r="B13" s="98" t="s">
        <v>167</v>
      </c>
      <c r="C13" s="124">
        <f>C14+C15</f>
        <v>159</v>
      </c>
      <c r="D13" s="124">
        <f>D14+D15</f>
        <v>67</v>
      </c>
    </row>
    <row r="14" spans="1:6" x14ac:dyDescent="0.2">
      <c r="B14" s="125" t="s">
        <v>168</v>
      </c>
      <c r="C14" s="126">
        <v>159</v>
      </c>
      <c r="D14" s="126">
        <v>67</v>
      </c>
    </row>
    <row r="15" spans="1:6" ht="25.5" x14ac:dyDescent="0.2">
      <c r="B15" s="125" t="s">
        <v>169</v>
      </c>
      <c r="C15" s="126">
        <v>0</v>
      </c>
      <c r="D15" s="126">
        <v>0</v>
      </c>
    </row>
    <row r="16" spans="1:6" x14ac:dyDescent="0.2">
      <c r="B16" s="98" t="s">
        <v>170</v>
      </c>
      <c r="C16" s="124">
        <f>C17+C18</f>
        <v>0</v>
      </c>
      <c r="D16" s="124">
        <v>0</v>
      </c>
    </row>
    <row r="17" spans="2:8" x14ac:dyDescent="0.2">
      <c r="B17" s="125" t="s">
        <v>168</v>
      </c>
      <c r="C17" s="126">
        <v>0</v>
      </c>
      <c r="D17" s="126">
        <v>0</v>
      </c>
    </row>
    <row r="20" spans="2:8" customFormat="1" ht="15" x14ac:dyDescent="0.25">
      <c r="B20" s="134"/>
    </row>
    <row r="21" spans="2:8" customFormat="1" ht="15" x14ac:dyDescent="0.25">
      <c r="B21" s="134"/>
    </row>
    <row r="22" spans="2:8" customFormat="1" ht="15" x14ac:dyDescent="0.25">
      <c r="B22" s="135"/>
      <c r="D22" s="135"/>
      <c r="H22" s="83"/>
    </row>
    <row r="23" spans="2:8" customFormat="1" ht="15" x14ac:dyDescent="0.25">
      <c r="B23" s="135"/>
      <c r="D23" s="135"/>
      <c r="H23" s="83"/>
    </row>
    <row r="24" spans="2:8" s="72" customFormat="1" ht="15" x14ac:dyDescent="0.25"/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dimension ref="A1:H25"/>
  <sheetViews>
    <sheetView workbookViewId="0">
      <selection activeCell="D15" sqref="D15"/>
    </sheetView>
  </sheetViews>
  <sheetFormatPr defaultColWidth="35.42578125" defaultRowHeight="14.25" x14ac:dyDescent="0.2"/>
  <cols>
    <col min="1" max="1" width="9.140625" style="130" customWidth="1"/>
    <col min="2" max="2" width="30.140625" style="83" customWidth="1"/>
    <col min="3" max="3" width="20.28515625" style="83" customWidth="1"/>
    <col min="4" max="4" width="17.7109375" style="83" customWidth="1"/>
    <col min="5" max="16384" width="35.42578125" style="83"/>
  </cols>
  <sheetData>
    <row r="1" spans="1:5" ht="15" x14ac:dyDescent="0.25">
      <c r="A1" s="47" t="s">
        <v>266</v>
      </c>
      <c r="C1" s="121"/>
      <c r="D1" s="121"/>
    </row>
    <row r="2" spans="1:5" ht="15.75" customHeight="1" x14ac:dyDescent="0.2">
      <c r="A2" s="83"/>
      <c r="C2" s="121"/>
      <c r="D2" s="121"/>
    </row>
    <row r="3" spans="1:5" ht="15" x14ac:dyDescent="0.25">
      <c r="A3" s="83"/>
      <c r="B3" s="297" t="s">
        <v>254</v>
      </c>
      <c r="C3" s="216" t="str">
        <f>RATA!B5</f>
        <v xml:space="preserve">decembrie </v>
      </c>
      <c r="D3" s="298">
        <v>2024</v>
      </c>
    </row>
    <row r="4" spans="1:5" x14ac:dyDescent="0.2">
      <c r="A4" s="83"/>
      <c r="C4" s="121"/>
      <c r="D4" s="121"/>
    </row>
    <row r="5" spans="1:5" ht="15" x14ac:dyDescent="0.2">
      <c r="A5" s="127"/>
      <c r="B5" s="128"/>
      <c r="C5" s="129"/>
      <c r="D5" s="129"/>
    </row>
    <row r="6" spans="1:5" ht="15" x14ac:dyDescent="0.2">
      <c r="A6" s="127"/>
      <c r="B6" s="132" t="s">
        <v>187</v>
      </c>
      <c r="C6" s="132" t="s">
        <v>188</v>
      </c>
      <c r="D6" s="132" t="s">
        <v>85</v>
      </c>
      <c r="E6" s="83" t="s">
        <v>171</v>
      </c>
    </row>
    <row r="7" spans="1:5" ht="15" x14ac:dyDescent="0.2">
      <c r="A7" s="127"/>
      <c r="B7" s="131" t="s">
        <v>84</v>
      </c>
      <c r="C7" s="123">
        <f>C8+C11+C14</f>
        <v>312</v>
      </c>
      <c r="D7" s="123">
        <f>D8+D11+D14</f>
        <v>148</v>
      </c>
    </row>
    <row r="8" spans="1:5" ht="15" x14ac:dyDescent="0.2">
      <c r="A8" s="127"/>
      <c r="B8" s="98" t="s">
        <v>163</v>
      </c>
      <c r="C8" s="124">
        <f>SUM(C9:C10)</f>
        <v>0</v>
      </c>
      <c r="D8" s="124">
        <f>SUM(D9:D10)</f>
        <v>0</v>
      </c>
      <c r="E8" s="83" t="s">
        <v>176</v>
      </c>
    </row>
    <row r="9" spans="1:5" ht="38.25" x14ac:dyDescent="0.2">
      <c r="A9" s="127"/>
      <c r="B9" s="125" t="s">
        <v>172</v>
      </c>
      <c r="C9" s="126">
        <v>0</v>
      </c>
      <c r="D9" s="126">
        <v>0</v>
      </c>
    </row>
    <row r="10" spans="1:5" ht="15" x14ac:dyDescent="0.2">
      <c r="A10" s="127"/>
      <c r="B10" s="125" t="s">
        <v>173</v>
      </c>
      <c r="C10" s="126">
        <v>0</v>
      </c>
      <c r="D10" s="126">
        <v>0</v>
      </c>
    </row>
    <row r="11" spans="1:5" ht="15" x14ac:dyDescent="0.2">
      <c r="A11" s="127"/>
      <c r="B11" s="98" t="s">
        <v>166</v>
      </c>
      <c r="C11" s="124">
        <f>C12+C13</f>
        <v>308</v>
      </c>
      <c r="D11" s="124">
        <f>D12+D13</f>
        <v>146</v>
      </c>
    </row>
    <row r="12" spans="1:5" ht="38.25" x14ac:dyDescent="0.2">
      <c r="A12" s="127"/>
      <c r="B12" s="125" t="s">
        <v>172</v>
      </c>
      <c r="C12" s="126">
        <v>277</v>
      </c>
      <c r="D12" s="126">
        <v>125</v>
      </c>
    </row>
    <row r="13" spans="1:5" ht="15" x14ac:dyDescent="0.2">
      <c r="A13" s="127"/>
      <c r="B13" s="125" t="s">
        <v>173</v>
      </c>
      <c r="C13" s="126">
        <v>31</v>
      </c>
      <c r="D13" s="126">
        <v>21</v>
      </c>
    </row>
    <row r="14" spans="1:5" ht="15" x14ac:dyDescent="0.2">
      <c r="A14" s="127"/>
      <c r="B14" s="98" t="s">
        <v>167</v>
      </c>
      <c r="C14" s="124">
        <f>C15+C16</f>
        <v>4</v>
      </c>
      <c r="D14" s="124">
        <f>D15+D16</f>
        <v>2</v>
      </c>
    </row>
    <row r="15" spans="1:5" ht="25.5" x14ac:dyDescent="0.2">
      <c r="A15" s="127"/>
      <c r="B15" s="125" t="s">
        <v>174</v>
      </c>
      <c r="C15" s="126">
        <v>4</v>
      </c>
      <c r="D15" s="126">
        <v>2</v>
      </c>
    </row>
    <row r="16" spans="1:5" ht="38.25" x14ac:dyDescent="0.2">
      <c r="A16" s="127"/>
      <c r="B16" s="125" t="s">
        <v>175</v>
      </c>
      <c r="C16" s="126">
        <v>0</v>
      </c>
      <c r="D16" s="126">
        <v>0</v>
      </c>
    </row>
    <row r="19" spans="1:8" customFormat="1" ht="15" x14ac:dyDescent="0.25">
      <c r="B19" s="134"/>
    </row>
    <row r="20" spans="1:8" customFormat="1" ht="15" x14ac:dyDescent="0.25">
      <c r="B20" s="134"/>
    </row>
    <row r="21" spans="1:8" customFormat="1" ht="15" x14ac:dyDescent="0.25">
      <c r="B21" s="135"/>
      <c r="D21" s="135"/>
      <c r="H21" s="83"/>
    </row>
    <row r="22" spans="1:8" customFormat="1" ht="15" x14ac:dyDescent="0.25">
      <c r="B22" s="135"/>
      <c r="D22" s="135"/>
      <c r="H22" s="83"/>
    </row>
    <row r="23" spans="1:8" s="72" customFormat="1" ht="15" x14ac:dyDescent="0.25"/>
    <row r="24" spans="1:8" x14ac:dyDescent="0.2">
      <c r="A24" s="83"/>
    </row>
    <row r="25" spans="1:8" x14ac:dyDescent="0.2">
      <c r="A25" s="83"/>
    </row>
  </sheetData>
  <phoneticPr fontId="12" type="noConversion"/>
  <pageMargins left="0.75" right="0.75" top="1" bottom="1" header="0.5" footer="0.5"/>
  <pageSetup paperSize="9" orientation="portrait" r:id="rId1"/>
  <headerFooter alignWithMargins="0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G31"/>
  <sheetViews>
    <sheetView workbookViewId="0">
      <selection activeCell="D33" sqref="D33"/>
    </sheetView>
  </sheetViews>
  <sheetFormatPr defaultRowHeight="15" x14ac:dyDescent="0.25"/>
  <cols>
    <col min="1" max="1" width="36.5703125" customWidth="1"/>
    <col min="2" max="6" width="18.140625" customWidth="1"/>
    <col min="7" max="7" width="20.85546875" customWidth="1"/>
  </cols>
  <sheetData>
    <row r="1" spans="1:7" ht="18.75" x14ac:dyDescent="0.3">
      <c r="A1" s="138"/>
      <c r="B1" s="138"/>
      <c r="C1" s="138"/>
      <c r="D1" s="138"/>
      <c r="E1" s="138"/>
      <c r="F1" s="138"/>
      <c r="G1" s="138"/>
    </row>
    <row r="2" spans="1:7" ht="18.75" x14ac:dyDescent="0.3">
      <c r="A2" s="139" t="s">
        <v>217</v>
      </c>
      <c r="B2" s="140"/>
      <c r="C2" s="140"/>
      <c r="D2" s="140"/>
      <c r="E2" s="140"/>
      <c r="F2" s="140"/>
      <c r="G2" s="140"/>
    </row>
    <row r="3" spans="1:7" ht="18.75" x14ac:dyDescent="0.3">
      <c r="A3" s="141"/>
      <c r="B3" s="140"/>
      <c r="C3" s="140"/>
      <c r="D3" s="140"/>
      <c r="E3" s="140"/>
      <c r="F3" s="140"/>
      <c r="G3" s="140"/>
    </row>
    <row r="4" spans="1:7" ht="18.75" x14ac:dyDescent="0.3">
      <c r="A4" s="378" t="s">
        <v>202</v>
      </c>
      <c r="B4" s="378"/>
      <c r="C4" s="378"/>
      <c r="D4" s="378"/>
      <c r="E4" s="378"/>
      <c r="F4" s="378"/>
      <c r="G4" s="140"/>
    </row>
    <row r="5" spans="1:7" ht="18.75" x14ac:dyDescent="0.3">
      <c r="A5" s="142"/>
      <c r="B5" s="142"/>
      <c r="C5" s="142"/>
      <c r="D5" s="142"/>
      <c r="E5" s="142"/>
      <c r="F5" s="142"/>
      <c r="G5" s="142"/>
    </row>
    <row r="6" spans="1:7" ht="18.75" x14ac:dyDescent="0.3">
      <c r="B6" s="299" t="s">
        <v>255</v>
      </c>
      <c r="C6" s="267" t="str">
        <f>RATA!B5</f>
        <v xml:space="preserve">decembrie </v>
      </c>
      <c r="D6" s="267">
        <v>2024</v>
      </c>
      <c r="F6" s="267"/>
      <c r="G6" s="142"/>
    </row>
    <row r="7" spans="1:7" ht="18.75" x14ac:dyDescent="0.3">
      <c r="A7" s="143"/>
      <c r="B7" s="140"/>
      <c r="C7" s="140"/>
      <c r="D7" s="140"/>
      <c r="E7" s="140"/>
      <c r="F7" s="140"/>
      <c r="G7" s="142"/>
    </row>
    <row r="8" spans="1:7" ht="19.5" thickBot="1" x14ac:dyDescent="0.35">
      <c r="A8" s="144"/>
      <c r="B8" s="145"/>
      <c r="C8" s="145"/>
      <c r="D8" s="145"/>
      <c r="E8" s="145"/>
      <c r="F8" s="145"/>
      <c r="G8" s="142"/>
    </row>
    <row r="9" spans="1:7" ht="37.5" x14ac:dyDescent="0.3">
      <c r="A9" s="146" t="s">
        <v>154</v>
      </c>
      <c r="B9" s="147" t="s">
        <v>203</v>
      </c>
      <c r="C9" s="147" t="s">
        <v>204</v>
      </c>
      <c r="D9" s="147" t="s">
        <v>205</v>
      </c>
      <c r="E9" s="147" t="s">
        <v>206</v>
      </c>
      <c r="F9" s="147" t="s">
        <v>207</v>
      </c>
      <c r="G9" s="142" t="s">
        <v>208</v>
      </c>
    </row>
    <row r="10" spans="1:7" ht="18.75" x14ac:dyDescent="0.3">
      <c r="A10" s="148" t="s">
        <v>209</v>
      </c>
      <c r="B10" s="162">
        <f>'f17 GRUPE VARSTA'!C7</f>
        <v>7167</v>
      </c>
      <c r="C10" s="162">
        <f t="shared" ref="C10:E11" si="0">C12+C15+C18+C21+C24+C27</f>
        <v>0</v>
      </c>
      <c r="D10" s="162">
        <f t="shared" si="0"/>
        <v>0</v>
      </c>
      <c r="E10" s="162">
        <f t="shared" si="0"/>
        <v>0</v>
      </c>
      <c r="F10" s="162">
        <f>B10-C10-D10-E10</f>
        <v>7167</v>
      </c>
      <c r="G10" s="150" t="str">
        <f>IF(B10=C10+D10+E10+F10,"OK","GRESIT")</f>
        <v>OK</v>
      </c>
    </row>
    <row r="11" spans="1:7" ht="18.75" x14ac:dyDescent="0.3">
      <c r="A11" s="148" t="s">
        <v>125</v>
      </c>
      <c r="B11" s="162">
        <f>'f17 GRUPE VARSTA'!C8</f>
        <v>3117</v>
      </c>
      <c r="C11" s="162">
        <f t="shared" si="0"/>
        <v>0</v>
      </c>
      <c r="D11" s="162">
        <f t="shared" si="0"/>
        <v>0</v>
      </c>
      <c r="E11" s="162">
        <f t="shared" si="0"/>
        <v>0</v>
      </c>
      <c r="F11" s="162">
        <f t="shared" ref="F11:F29" si="1">B11-C11-D11-E11</f>
        <v>3117</v>
      </c>
      <c r="G11" s="150" t="str">
        <f t="shared" ref="G11:G29" si="2">IF(B11=C11+D11+E11+F11,"OK","GRESIT")</f>
        <v>OK</v>
      </c>
    </row>
    <row r="12" spans="1:7" ht="19.5" x14ac:dyDescent="0.35">
      <c r="A12" s="151" t="s">
        <v>155</v>
      </c>
      <c r="B12" s="162">
        <f>'f17 GRUPE VARSTA'!D7</f>
        <v>452</v>
      </c>
      <c r="C12" s="155">
        <v>0</v>
      </c>
      <c r="D12" s="155">
        <v>0</v>
      </c>
      <c r="E12" s="155">
        <v>0</v>
      </c>
      <c r="F12" s="162">
        <f t="shared" si="1"/>
        <v>452</v>
      </c>
      <c r="G12" s="150" t="str">
        <f t="shared" si="2"/>
        <v>OK</v>
      </c>
    </row>
    <row r="13" spans="1:7" ht="18.75" x14ac:dyDescent="0.3">
      <c r="A13" s="152" t="s">
        <v>152</v>
      </c>
      <c r="B13" s="162">
        <f>'f17 GRUPE VARSTA'!D8</f>
        <v>159</v>
      </c>
      <c r="C13" s="155">
        <v>0</v>
      </c>
      <c r="D13" s="155">
        <v>0</v>
      </c>
      <c r="E13" s="155">
        <v>0</v>
      </c>
      <c r="F13" s="162">
        <f t="shared" si="1"/>
        <v>159</v>
      </c>
      <c r="G13" s="150" t="str">
        <f t="shared" si="2"/>
        <v>OK</v>
      </c>
    </row>
    <row r="14" spans="1:7" ht="18.75" x14ac:dyDescent="0.3">
      <c r="A14" s="154" t="s">
        <v>153</v>
      </c>
      <c r="B14" s="162">
        <f>B12-B13</f>
        <v>293</v>
      </c>
      <c r="C14" s="162">
        <f>C12-C13</f>
        <v>0</v>
      </c>
      <c r="D14" s="162">
        <f>D12-D13</f>
        <v>0</v>
      </c>
      <c r="E14" s="162">
        <f>E12-E13</f>
        <v>0</v>
      </c>
      <c r="F14" s="162">
        <f t="shared" si="1"/>
        <v>293</v>
      </c>
      <c r="G14" s="150" t="str">
        <f t="shared" si="2"/>
        <v>OK</v>
      </c>
    </row>
    <row r="15" spans="1:7" ht="19.5" x14ac:dyDescent="0.35">
      <c r="A15" s="156" t="s">
        <v>156</v>
      </c>
      <c r="B15" s="162">
        <f>'f17 GRUPE VARSTA'!E7</f>
        <v>340</v>
      </c>
      <c r="C15" s="155">
        <v>0</v>
      </c>
      <c r="D15" s="155">
        <v>0</v>
      </c>
      <c r="E15" s="155">
        <v>0</v>
      </c>
      <c r="F15" s="162">
        <f t="shared" si="1"/>
        <v>340</v>
      </c>
      <c r="G15" s="150" t="str">
        <f t="shared" si="2"/>
        <v>OK</v>
      </c>
    </row>
    <row r="16" spans="1:7" ht="18.75" x14ac:dyDescent="0.3">
      <c r="A16" s="152" t="s">
        <v>152</v>
      </c>
      <c r="B16" s="162">
        <f>'f17 GRUPE VARSTA'!E8</f>
        <v>119</v>
      </c>
      <c r="C16" s="155">
        <v>0</v>
      </c>
      <c r="D16" s="155">
        <v>0</v>
      </c>
      <c r="E16" s="155">
        <v>0</v>
      </c>
      <c r="F16" s="162">
        <f t="shared" si="1"/>
        <v>119</v>
      </c>
      <c r="G16" s="150" t="str">
        <f t="shared" si="2"/>
        <v>OK</v>
      </c>
    </row>
    <row r="17" spans="1:7" ht="18.75" x14ac:dyDescent="0.3">
      <c r="A17" s="154" t="s">
        <v>153</v>
      </c>
      <c r="B17" s="162">
        <f>B15-B16</f>
        <v>221</v>
      </c>
      <c r="C17" s="162">
        <f>C15-C16</f>
        <v>0</v>
      </c>
      <c r="D17" s="162">
        <f>D15-D16</f>
        <v>0</v>
      </c>
      <c r="E17" s="162">
        <f>E15-E16</f>
        <v>0</v>
      </c>
      <c r="F17" s="162">
        <f>B17-C17-D17-E17</f>
        <v>221</v>
      </c>
      <c r="G17" s="150" t="str">
        <f>IF(B17=C17+D17+E17+F17,"OK","GRESIT")</f>
        <v>OK</v>
      </c>
    </row>
    <row r="18" spans="1:7" ht="19.5" x14ac:dyDescent="0.35">
      <c r="A18" s="156" t="s">
        <v>157</v>
      </c>
      <c r="B18" s="162">
        <f>'f17 GRUPE VARSTA'!F7</f>
        <v>1046</v>
      </c>
      <c r="C18" s="155">
        <v>0</v>
      </c>
      <c r="D18" s="155">
        <v>0</v>
      </c>
      <c r="E18" s="155">
        <v>0</v>
      </c>
      <c r="F18" s="162">
        <f>B18-C18-D18-E18</f>
        <v>1046</v>
      </c>
      <c r="G18" s="150" t="str">
        <f>IF(B18=C18+D18+E18+F18,"OK","GRESIT")</f>
        <v>OK</v>
      </c>
    </row>
    <row r="19" spans="1:7" ht="18.75" x14ac:dyDescent="0.3">
      <c r="A19" s="152" t="s">
        <v>152</v>
      </c>
      <c r="B19" s="162">
        <f>'f17 GRUPE VARSTA'!F8</f>
        <v>434</v>
      </c>
      <c r="C19" s="155">
        <v>0</v>
      </c>
      <c r="D19" s="155">
        <v>0</v>
      </c>
      <c r="E19" s="155">
        <v>0</v>
      </c>
      <c r="F19" s="162">
        <f t="shared" si="1"/>
        <v>434</v>
      </c>
      <c r="G19" s="150" t="str">
        <f t="shared" si="2"/>
        <v>OK</v>
      </c>
    </row>
    <row r="20" spans="1:7" ht="18.75" x14ac:dyDescent="0.3">
      <c r="A20" s="154" t="s">
        <v>153</v>
      </c>
      <c r="B20" s="162">
        <f>B18-B19</f>
        <v>612</v>
      </c>
      <c r="C20" s="162">
        <f>C18-C19</f>
        <v>0</v>
      </c>
      <c r="D20" s="162">
        <f>D18-D19</f>
        <v>0</v>
      </c>
      <c r="E20" s="162">
        <v>0</v>
      </c>
      <c r="F20" s="162">
        <f t="shared" si="1"/>
        <v>612</v>
      </c>
      <c r="G20" s="150" t="str">
        <f t="shared" si="2"/>
        <v>OK</v>
      </c>
    </row>
    <row r="21" spans="1:7" ht="19.5" x14ac:dyDescent="0.35">
      <c r="A21" s="156" t="s">
        <v>158</v>
      </c>
      <c r="B21" s="162">
        <f>'f17 GRUPE VARSTA'!G7</f>
        <v>1906</v>
      </c>
      <c r="C21" s="155">
        <v>0</v>
      </c>
      <c r="D21" s="155"/>
      <c r="E21" s="155"/>
      <c r="F21" s="162">
        <f t="shared" si="1"/>
        <v>1906</v>
      </c>
      <c r="G21" s="150" t="str">
        <f t="shared" si="2"/>
        <v>OK</v>
      </c>
    </row>
    <row r="22" spans="1:7" ht="18.75" x14ac:dyDescent="0.3">
      <c r="A22" s="157" t="s">
        <v>152</v>
      </c>
      <c r="B22" s="162">
        <f>'f17 GRUPE VARSTA'!G8</f>
        <v>888</v>
      </c>
      <c r="C22" s="155"/>
      <c r="D22" s="155"/>
      <c r="E22" s="155"/>
      <c r="F22" s="162">
        <f t="shared" si="1"/>
        <v>888</v>
      </c>
      <c r="G22" s="150" t="str">
        <f t="shared" si="2"/>
        <v>OK</v>
      </c>
    </row>
    <row r="23" spans="1:7" ht="18.75" x14ac:dyDescent="0.3">
      <c r="A23" s="154" t="s">
        <v>153</v>
      </c>
      <c r="B23" s="162">
        <f>B21-B22</f>
        <v>1018</v>
      </c>
      <c r="C23" s="162">
        <f>C21-C22</f>
        <v>0</v>
      </c>
      <c r="D23" s="162">
        <f>D21-D22</f>
        <v>0</v>
      </c>
      <c r="E23" s="162">
        <f>E21-E22</f>
        <v>0</v>
      </c>
      <c r="F23" s="162">
        <f t="shared" si="1"/>
        <v>1018</v>
      </c>
      <c r="G23" s="150" t="str">
        <f t="shared" si="2"/>
        <v>OK</v>
      </c>
    </row>
    <row r="24" spans="1:7" ht="19.5" x14ac:dyDescent="0.35">
      <c r="A24" s="156" t="s">
        <v>159</v>
      </c>
      <c r="B24" s="162">
        <f>'f17 GRUPE VARSTA'!H7</f>
        <v>1533</v>
      </c>
      <c r="C24" s="155"/>
      <c r="D24" s="155"/>
      <c r="E24" s="155"/>
      <c r="F24" s="162">
        <f t="shared" si="1"/>
        <v>1533</v>
      </c>
      <c r="G24" s="150" t="str">
        <f t="shared" si="2"/>
        <v>OK</v>
      </c>
    </row>
    <row r="25" spans="1:7" ht="18.75" x14ac:dyDescent="0.3">
      <c r="A25" s="152" t="s">
        <v>152</v>
      </c>
      <c r="B25" s="162">
        <f>'f17 GRUPE VARSTA'!H8</f>
        <v>729</v>
      </c>
      <c r="C25" s="155"/>
      <c r="D25" s="155"/>
      <c r="E25" s="155"/>
      <c r="F25" s="162">
        <f t="shared" si="1"/>
        <v>729</v>
      </c>
      <c r="G25" s="150" t="str">
        <f t="shared" si="2"/>
        <v>OK</v>
      </c>
    </row>
    <row r="26" spans="1:7" ht="18.75" x14ac:dyDescent="0.3">
      <c r="A26" s="154" t="s">
        <v>153</v>
      </c>
      <c r="B26" s="162">
        <f>B24-B25</f>
        <v>804</v>
      </c>
      <c r="C26" s="162">
        <f>C24-C25</f>
        <v>0</v>
      </c>
      <c r="D26" s="162">
        <f>D24-D25</f>
        <v>0</v>
      </c>
      <c r="E26" s="162">
        <f>E24-E25</f>
        <v>0</v>
      </c>
      <c r="F26" s="162">
        <f t="shared" si="1"/>
        <v>804</v>
      </c>
      <c r="G26" s="150" t="str">
        <f t="shared" si="2"/>
        <v>OK</v>
      </c>
    </row>
    <row r="27" spans="1:7" ht="19.5" x14ac:dyDescent="0.35">
      <c r="A27" s="156" t="s">
        <v>136</v>
      </c>
      <c r="B27" s="162">
        <f>'f17 GRUPE VARSTA'!I7</f>
        <v>1890</v>
      </c>
      <c r="C27" s="155"/>
      <c r="D27" s="155"/>
      <c r="E27" s="155"/>
      <c r="F27" s="162">
        <f t="shared" si="1"/>
        <v>1890</v>
      </c>
      <c r="G27" s="150" t="str">
        <f t="shared" si="2"/>
        <v>OK</v>
      </c>
    </row>
    <row r="28" spans="1:7" ht="18.75" x14ac:dyDescent="0.3">
      <c r="A28" s="152" t="s">
        <v>152</v>
      </c>
      <c r="B28" s="162">
        <f>'f17 GRUPE VARSTA'!I8</f>
        <v>788</v>
      </c>
      <c r="C28" s="155"/>
      <c r="D28" s="155"/>
      <c r="E28" s="155"/>
      <c r="F28" s="162">
        <f t="shared" si="1"/>
        <v>788</v>
      </c>
      <c r="G28" s="150" t="str">
        <f t="shared" si="2"/>
        <v>OK</v>
      </c>
    </row>
    <row r="29" spans="1:7" ht="18.75" x14ac:dyDescent="0.3">
      <c r="A29" s="154" t="s">
        <v>153</v>
      </c>
      <c r="B29" s="162">
        <f>B27-B28</f>
        <v>1102</v>
      </c>
      <c r="C29" s="162">
        <f>C27-C28</f>
        <v>0</v>
      </c>
      <c r="D29" s="162">
        <f>D27-D28</f>
        <v>0</v>
      </c>
      <c r="E29" s="162">
        <f>E27-E28</f>
        <v>0</v>
      </c>
      <c r="F29" s="162">
        <f t="shared" si="1"/>
        <v>1102</v>
      </c>
      <c r="G29" s="150" t="str">
        <f t="shared" si="2"/>
        <v>OK</v>
      </c>
    </row>
    <row r="30" spans="1:7" ht="18.75" x14ac:dyDescent="0.3">
      <c r="A30" s="142"/>
      <c r="B30" s="142"/>
      <c r="C30" s="142"/>
      <c r="D30" s="142"/>
      <c r="E30" s="142"/>
      <c r="F30" s="142"/>
      <c r="G30" s="142"/>
    </row>
    <row r="31" spans="1:7" ht="18.75" x14ac:dyDescent="0.3">
      <c r="A31" s="142"/>
      <c r="B31" s="158"/>
      <c r="C31" s="142"/>
      <c r="D31" s="142"/>
      <c r="E31" s="142"/>
      <c r="F31" s="142"/>
      <c r="G31" s="142"/>
    </row>
  </sheetData>
  <mergeCells count="1">
    <mergeCell ref="A4:F4"/>
  </mergeCells>
  <pageMargins left="0.70866141732283461" right="0.70866141732283461" top="0.5" bottom="0.5" header="0.31496062992125984" footer="0.31496062992125984"/>
  <pageSetup orientation="landscape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rgb="FFFF0000"/>
  </sheetPr>
  <dimension ref="A1:Y31"/>
  <sheetViews>
    <sheetView topLeftCell="A7" workbookViewId="0">
      <selection activeCell="J17" sqref="J17"/>
    </sheetView>
  </sheetViews>
  <sheetFormatPr defaultRowHeight="15" x14ac:dyDescent="0.25"/>
  <cols>
    <col min="1" max="1" width="32.85546875" customWidth="1"/>
    <col min="2" max="5" width="18.140625" customWidth="1"/>
    <col min="6" max="6" width="15.85546875" customWidth="1"/>
    <col min="7" max="7" width="20.85546875" customWidth="1"/>
    <col min="22" max="22" width="11.140625" customWidth="1"/>
    <col min="23" max="23" width="11.5703125" customWidth="1"/>
    <col min="24" max="24" width="11.28515625" customWidth="1"/>
    <col min="25" max="25" width="12.140625" customWidth="1"/>
  </cols>
  <sheetData>
    <row r="1" spans="1:25" ht="18.75" x14ac:dyDescent="0.3">
      <c r="A1" s="138"/>
      <c r="B1" s="138"/>
      <c r="C1" s="138"/>
      <c r="D1" s="138"/>
      <c r="E1" s="138"/>
      <c r="F1" s="138"/>
      <c r="G1" s="138"/>
    </row>
    <row r="2" spans="1:25" ht="18.75" x14ac:dyDescent="0.3">
      <c r="A2" s="139" t="s">
        <v>267</v>
      </c>
      <c r="B2" s="140"/>
      <c r="C2" s="140"/>
      <c r="D2" s="140"/>
      <c r="E2" s="140"/>
      <c r="F2" s="140"/>
      <c r="G2" s="140"/>
    </row>
    <row r="3" spans="1:25" ht="18.75" x14ac:dyDescent="0.3">
      <c r="A3" s="141"/>
      <c r="B3" s="140"/>
      <c r="C3" s="140"/>
      <c r="D3" s="140"/>
      <c r="E3" s="140"/>
      <c r="F3" s="140"/>
      <c r="G3" s="140"/>
    </row>
    <row r="4" spans="1:25" ht="18.75" x14ac:dyDescent="0.3">
      <c r="A4" s="378" t="s">
        <v>202</v>
      </c>
      <c r="B4" s="378"/>
      <c r="C4" s="378"/>
      <c r="D4" s="378"/>
      <c r="E4" s="378"/>
      <c r="F4" s="378"/>
      <c r="G4" s="140"/>
    </row>
    <row r="5" spans="1:25" ht="18.75" x14ac:dyDescent="0.3">
      <c r="A5" s="142"/>
      <c r="B5" s="267"/>
      <c r="C5" s="267"/>
      <c r="D5" s="267"/>
      <c r="E5" s="142"/>
      <c r="F5" s="142"/>
      <c r="G5" s="142"/>
    </row>
    <row r="6" spans="1:25" ht="18.75" x14ac:dyDescent="0.3">
      <c r="A6" s="267"/>
      <c r="B6" s="299" t="s">
        <v>231</v>
      </c>
      <c r="C6" s="267" t="str">
        <f>RATA!B5</f>
        <v xml:space="preserve">decembrie </v>
      </c>
      <c r="D6" s="267" t="s">
        <v>270</v>
      </c>
      <c r="E6" s="267"/>
      <c r="F6" s="267"/>
      <c r="G6" s="142"/>
    </row>
    <row r="7" spans="1:25" ht="18.75" x14ac:dyDescent="0.3">
      <c r="A7" s="143"/>
      <c r="B7" s="140"/>
      <c r="C7" s="140"/>
      <c r="D7" s="140"/>
      <c r="E7" s="140"/>
      <c r="F7" s="140"/>
      <c r="G7" s="142"/>
    </row>
    <row r="8" spans="1:25" ht="19.5" thickBot="1" x14ac:dyDescent="0.35">
      <c r="A8" s="144"/>
      <c r="B8" s="140"/>
      <c r="C8" s="140"/>
      <c r="D8" s="140"/>
      <c r="E8" s="140"/>
      <c r="F8" s="140"/>
      <c r="G8" s="142"/>
      <c r="H8" s="379" t="s">
        <v>228</v>
      </c>
      <c r="I8" s="379"/>
      <c r="J8" s="379"/>
      <c r="K8" s="379"/>
      <c r="L8" s="379"/>
      <c r="N8" s="379" t="s">
        <v>229</v>
      </c>
      <c r="O8" s="379"/>
      <c r="P8" s="379"/>
      <c r="Q8" s="379"/>
      <c r="R8" s="379"/>
      <c r="W8" t="s">
        <v>230</v>
      </c>
    </row>
    <row r="9" spans="1:25" ht="56.25" x14ac:dyDescent="0.3">
      <c r="A9" s="146" t="s">
        <v>154</v>
      </c>
      <c r="B9" s="256" t="s">
        <v>203</v>
      </c>
      <c r="C9" s="256" t="s">
        <v>204</v>
      </c>
      <c r="D9" s="256" t="s">
        <v>205</v>
      </c>
      <c r="E9" s="256" t="s">
        <v>206</v>
      </c>
      <c r="F9" s="256" t="s">
        <v>207</v>
      </c>
      <c r="G9" s="142" t="s">
        <v>208</v>
      </c>
      <c r="H9" s="257" t="s">
        <v>203</v>
      </c>
      <c r="I9" s="257" t="s">
        <v>204</v>
      </c>
      <c r="J9" s="257" t="s">
        <v>205</v>
      </c>
      <c r="K9" s="257" t="s">
        <v>206</v>
      </c>
      <c r="L9" s="257" t="s">
        <v>207</v>
      </c>
      <c r="N9" s="257" t="s">
        <v>203</v>
      </c>
      <c r="O9" s="257" t="s">
        <v>204</v>
      </c>
      <c r="P9" s="257" t="s">
        <v>205</v>
      </c>
      <c r="Q9" s="257" t="s">
        <v>206</v>
      </c>
      <c r="R9" s="257" t="s">
        <v>207</v>
      </c>
      <c r="U9" s="256" t="s">
        <v>203</v>
      </c>
      <c r="V9" s="256" t="s">
        <v>204</v>
      </c>
      <c r="W9" s="256" t="s">
        <v>205</v>
      </c>
      <c r="X9" s="256" t="s">
        <v>206</v>
      </c>
      <c r="Y9" s="256" t="s">
        <v>207</v>
      </c>
    </row>
    <row r="10" spans="1:25" ht="18.75" x14ac:dyDescent="0.3">
      <c r="A10" s="148" t="s">
        <v>209</v>
      </c>
      <c r="B10" s="162">
        <f>'f17 GRUPE VARSTA'!C7</f>
        <v>7167</v>
      </c>
      <c r="C10" s="162">
        <f>'profilare   studii'!B10+'profilare   studii'!B28+'profilare   studii'!B37+'profilare   studii'!B46+'profilare   studii'!B55+'profilare   studii'!B64</f>
        <v>3</v>
      </c>
      <c r="D10" s="162">
        <f>'profilare   studii'!B12+'profilare   studii'!B30+'profilare   studii'!B39+'profilare   studii'!B48+'profilare   studii'!B57+'profilare   studii'!B66</f>
        <v>1644</v>
      </c>
      <c r="E10" s="162">
        <f>'profilare   studii'!B14+'profilare   studii'!B32+'profilare   studii'!B41+'profilare   studii'!B50+'profilare   studii'!B59+'profilare   studii'!B68</f>
        <v>4571</v>
      </c>
      <c r="F10" s="162">
        <f>'profilare   studii'!B16+'profilare   studii'!B34+'profilare   studii'!B43+'profilare   studii'!B52+'profilare   studii'!B61+'profilare   studii'!B70</f>
        <v>949</v>
      </c>
      <c r="G10" s="150" t="str">
        <f>IF(B10=C10+D10+E10+F10,"OK","GRESIT")</f>
        <v>OK</v>
      </c>
      <c r="H10" s="258" t="b">
        <f>B10='profilare   studii'!B9+'profilare   studii'!B27+'profilare   studii'!B36+'profilare   studii'!B45+'profilare   studii'!B54+'profilare   studii'!B63</f>
        <v>1</v>
      </c>
      <c r="I10" s="259" t="b">
        <f>C10='profilare   studii'!B10+'profilare   studii'!B28+'profilare   studii'!B37+'profilare   studii'!B46+'profilare   studii'!B55+'profilare   studii'!B64</f>
        <v>1</v>
      </c>
      <c r="J10" s="259" t="b">
        <f>D10='profilare   studii'!B12+'profilare   studii'!B30+'profilare   studii'!B39+'profilare   studii'!B48+'profilare   studii'!B57+'profilare   studii'!B66</f>
        <v>1</v>
      </c>
      <c r="K10" s="259" t="b">
        <f>E10='profilare   studii'!B14+'profilare   studii'!B32+'profilare   studii'!B41+'profilare   studii'!B50+'profilare   studii'!B59+'profilare   studii'!B68</f>
        <v>1</v>
      </c>
      <c r="L10" s="259" t="b">
        <f>F10='profilare   studii'!B16+'profilare   studii'!B34+'profilare   studii'!B43+'profilare   studii'!B52+'profilare   studii'!B61+'profilare   studii'!B70</f>
        <v>1</v>
      </c>
      <c r="N10" s="258" t="b">
        <f>B10='profilare   durata'!B9</f>
        <v>1</v>
      </c>
      <c r="O10" s="259" t="b">
        <f>C10='profilare   durata'!B11</f>
        <v>1</v>
      </c>
      <c r="P10" s="259" t="b">
        <f>D10='profilare   durata'!B14</f>
        <v>1</v>
      </c>
      <c r="Q10" s="259" t="b">
        <f>E10='profilare   durata'!B17</f>
        <v>1</v>
      </c>
      <c r="R10" s="259" t="b">
        <f>F10='profilare   durata'!B20</f>
        <v>1</v>
      </c>
      <c r="U10" s="172">
        <v>0</v>
      </c>
      <c r="V10" s="172">
        <f>C10-'profilare varste '!C10</f>
        <v>3</v>
      </c>
      <c r="W10" s="172">
        <f>D10-'profilare varste '!D10</f>
        <v>1644</v>
      </c>
      <c r="X10" s="172">
        <f>E10-'profilare varste '!E10</f>
        <v>4571</v>
      </c>
      <c r="Y10" s="172">
        <f>F10-'profilare varste '!F10</f>
        <v>-6218</v>
      </c>
    </row>
    <row r="11" spans="1:25" ht="18.75" x14ac:dyDescent="0.3">
      <c r="A11" s="148" t="s">
        <v>125</v>
      </c>
      <c r="B11" s="162">
        <f>'f17 GRUPE VARSTA'!C8</f>
        <v>3117</v>
      </c>
      <c r="C11" s="162">
        <f>'profilare   studii'!B11+'profilare   studii'!B29+'profilare   studii'!B38+'profilare   studii'!B47+'profilare   studii'!B56+'profilare   studii'!B65</f>
        <v>1</v>
      </c>
      <c r="D11" s="162">
        <f>'profilare   studii'!B13+'profilare   studii'!B31+'profilare   studii'!B40+'profilare   studii'!B49+'profilare   studii'!B58+'profilare   studii'!B67</f>
        <v>748</v>
      </c>
      <c r="E11" s="162">
        <f>'profilare   studii'!B15+'profilare   studii'!B33+'profilare   studii'!B42+'profilare   studii'!B51+'profilare   studii'!B60+'profilare   studii'!B69</f>
        <v>1924</v>
      </c>
      <c r="F11" s="162">
        <f>'profilare   studii'!B17+'profilare   studii'!B35+'profilare   studii'!B44+'profilare   studii'!B53+'profilare   studii'!B62+'profilare   studii'!B71</f>
        <v>444</v>
      </c>
      <c r="G11" s="150" t="str">
        <f t="shared" ref="G11:G29" si="0">IF(B11=C11+D11+E11+F11,"OK","GRESIT")</f>
        <v>OK</v>
      </c>
      <c r="H11" s="258" t="b">
        <f>B11='profilare   studii'!B11+'profilare   studii'!B13+'profilare   studii'!B15+'profilare   studii'!B17+'profilare   studii'!B29+'profilare   studii'!B31+'profilare   studii'!B33+'profilare   studii'!B35+'profilare   studii'!B38+'profilare   studii'!B40+'profilare   studii'!B42+'profilare   studii'!B44+'profilare   studii'!B47+'profilare   studii'!B49+'profilare   studii'!B51+'profilare   studii'!B53+'profilare   studii'!B56+'profilare   studii'!B58+'profilare   studii'!B60+'profilare   studii'!B62+'profilare   studii'!B65+'profilare   studii'!B67+'profilare   studii'!B69+'profilare   studii'!B71</f>
        <v>1</v>
      </c>
      <c r="I11" s="259" t="b">
        <f>C11='profilare   studii'!B11+'profilare   studii'!B29+'profilare   studii'!B38+'profilare   studii'!B47+'profilare   studii'!B56+'profilare   studii'!B65</f>
        <v>1</v>
      </c>
      <c r="J11" s="259" t="b">
        <f>D11='profilare   studii'!B13+'profilare   studii'!B31+'profilare   studii'!B40+'profilare   studii'!B49+'profilare   studii'!B58+'profilare   studii'!B67</f>
        <v>1</v>
      </c>
      <c r="K11" s="259" t="b">
        <f>E11='profilare   studii'!B15+'profilare   studii'!B33+'profilare   studii'!B42+'profilare   studii'!B51+'profilare   studii'!B60+'profilare   studii'!B69</f>
        <v>1</v>
      </c>
      <c r="L11" s="259" t="b">
        <f>F11='profilare   studii'!B17+'profilare   studii'!B35+'profilare   studii'!B44+'profilare   studii'!B53+'profilare   studii'!B62+'profilare   studii'!B71</f>
        <v>1</v>
      </c>
      <c r="N11" s="258" t="b">
        <f>B11='profilare   durata'!B10</f>
        <v>1</v>
      </c>
      <c r="O11" s="259" t="b">
        <f>C11='profilare   durata'!B12</f>
        <v>1</v>
      </c>
      <c r="P11" s="259" t="b">
        <f>D11='profilare   durata'!B15</f>
        <v>1</v>
      </c>
      <c r="Q11" s="259" t="b">
        <f>E11='profilare   durata'!B18</f>
        <v>1</v>
      </c>
      <c r="R11" s="259" t="b">
        <f>F11='profilare   durata'!B21</f>
        <v>1</v>
      </c>
      <c r="U11" s="172">
        <f>B11-'profilare varste '!B11</f>
        <v>0</v>
      </c>
      <c r="V11" s="172">
        <f>C11-'profilare varste '!C11</f>
        <v>1</v>
      </c>
      <c r="W11" s="172">
        <f>D11-'profilare varste '!D11</f>
        <v>748</v>
      </c>
      <c r="X11" s="172">
        <f>E11-'profilare varste '!E11</f>
        <v>1924</v>
      </c>
      <c r="Y11" s="172">
        <f>F11-'profilare varste '!F11</f>
        <v>-2673</v>
      </c>
    </row>
    <row r="12" spans="1:25" ht="19.5" x14ac:dyDescent="0.35">
      <c r="A12" s="151" t="s">
        <v>155</v>
      </c>
      <c r="B12" s="162">
        <f>'f17 GRUPE VARSTA'!D7</f>
        <v>452</v>
      </c>
      <c r="C12" s="155">
        <f>'profilare   studii'!C10+'profilare   studii'!C28+'profilare   studii'!C37+'profilare   studii'!C46+'profilare   studii'!C55+'profilare   studii'!C64</f>
        <v>0</v>
      </c>
      <c r="D12" s="155">
        <f>'profilare   studii'!C12+'profilare   studii'!C30+'profilare   studii'!C39+'profilare   studii'!C48+'profilare   studii'!C57+'profilare   studii'!C66</f>
        <v>159</v>
      </c>
      <c r="E12" s="155">
        <v>213</v>
      </c>
      <c r="F12" s="162">
        <v>80</v>
      </c>
      <c r="G12" s="150" t="str">
        <f t="shared" si="0"/>
        <v>OK</v>
      </c>
      <c r="U12" s="172">
        <f>B12-'profilare varste '!B12</f>
        <v>0</v>
      </c>
      <c r="V12" s="172">
        <f>C12-'profilare varste '!C12</f>
        <v>0</v>
      </c>
      <c r="W12" s="172">
        <f>D12-'profilare varste '!D12</f>
        <v>159</v>
      </c>
      <c r="X12" s="172">
        <f>E12-'profilare varste '!E12</f>
        <v>213</v>
      </c>
      <c r="Y12" s="172">
        <f>F12-'profilare varste '!F12</f>
        <v>-372</v>
      </c>
    </row>
    <row r="13" spans="1:25" ht="18.75" x14ac:dyDescent="0.3">
      <c r="A13" s="152" t="s">
        <v>152</v>
      </c>
      <c r="B13" s="162">
        <f>'f17 GRUPE VARSTA'!D8</f>
        <v>159</v>
      </c>
      <c r="C13" s="155">
        <f>'profilare   studii'!C11+'profilare   studii'!C29+'profilare   studii'!C38+'profilare   studii'!C47+'profilare   studii'!C56+'profilare   studii'!C65</f>
        <v>0</v>
      </c>
      <c r="D13" s="155">
        <f>'profilare   studii'!C13+'profilare   studii'!C31+'profilare   studii'!C40+'profilare   studii'!C49+'profilare   studii'!C58+'profilare   studii'!C67</f>
        <v>64</v>
      </c>
      <c r="E13" s="155">
        <f>'profilare   studii'!C15+'profilare   studii'!C33+'profilare   studii'!C42+'profilare   studii'!C51+'profilare   studii'!C60+'profilare   studii'!C69</f>
        <v>78</v>
      </c>
      <c r="F13" s="162">
        <f>'profilare   studii'!C17+'profilare   studii'!C35+'profilare   studii'!C44+'profilare   studii'!C53+'profilare   studii'!C62+'profilare   studii'!C71</f>
        <v>17</v>
      </c>
      <c r="G13" s="150" t="str">
        <f t="shared" si="0"/>
        <v>OK</v>
      </c>
      <c r="U13" s="172">
        <f>B13-'profilare varste '!B13</f>
        <v>0</v>
      </c>
      <c r="V13" s="172">
        <f>C13-'profilare varste '!C13</f>
        <v>0</v>
      </c>
      <c r="W13" s="172">
        <f>D13-'profilare varste '!D13</f>
        <v>64</v>
      </c>
      <c r="X13" s="172">
        <f>E13-'profilare varste '!E13</f>
        <v>78</v>
      </c>
      <c r="Y13" s="172">
        <f>F13-'profilare varste '!F13</f>
        <v>-142</v>
      </c>
    </row>
    <row r="14" spans="1:25" ht="18.75" x14ac:dyDescent="0.3">
      <c r="A14" s="154" t="s">
        <v>153</v>
      </c>
      <c r="B14" s="162">
        <f>B12-B13</f>
        <v>293</v>
      </c>
      <c r="C14" s="162">
        <f>C12-C13</f>
        <v>0</v>
      </c>
      <c r="D14" s="162">
        <f>D12-D13</f>
        <v>95</v>
      </c>
      <c r="E14" s="162">
        <f>E12-E13</f>
        <v>135</v>
      </c>
      <c r="F14" s="162">
        <f>B14-C14-D14-E14</f>
        <v>63</v>
      </c>
      <c r="G14" s="150" t="str">
        <f t="shared" si="0"/>
        <v>OK</v>
      </c>
      <c r="U14" s="172">
        <f>B14-'profilare varste '!B14</f>
        <v>0</v>
      </c>
      <c r="V14" s="172">
        <f>C14-'profilare varste '!C14</f>
        <v>0</v>
      </c>
      <c r="W14" s="172">
        <f>D14-'profilare varste '!D14</f>
        <v>95</v>
      </c>
      <c r="X14" s="172">
        <f>E14-'profilare varste '!E14</f>
        <v>135</v>
      </c>
      <c r="Y14" s="172">
        <f>F14-'profilare varste '!F14</f>
        <v>-230</v>
      </c>
    </row>
    <row r="15" spans="1:25" ht="19.5" x14ac:dyDescent="0.35">
      <c r="A15" s="156" t="s">
        <v>156</v>
      </c>
      <c r="B15" s="162">
        <f>'f17 GRUPE VARSTA'!E7</f>
        <v>340</v>
      </c>
      <c r="C15" s="155">
        <f>'profilare   studii'!D10+'profilare   studii'!D28+'profilare   studii'!D37+'profilare   studii'!D46+'profilare   studii'!D55+'profilare   studii'!D64</f>
        <v>0</v>
      </c>
      <c r="D15" s="155">
        <f>'profilare   studii'!D12+'profilare   studii'!D30+'profilare   studii'!D39+'profilare   studii'!D48+'profilare   studii'!D57+'profilare   studii'!D66</f>
        <v>113</v>
      </c>
      <c r="E15" s="155">
        <f>'profilare   studii'!D14+'profilare   studii'!D32+'profilare   studii'!D41+'profilare   studii'!D50+'profilare   studii'!D59+'profilare   studii'!D68</f>
        <v>191</v>
      </c>
      <c r="F15" s="162">
        <f>'profilare   studii'!D16+'profilare   studii'!D34+'profilare   studii'!D43+'profilare   studii'!D52+'profilare   studii'!D61+'profilare   studii'!D70</f>
        <v>36</v>
      </c>
      <c r="G15" s="150" t="str">
        <f t="shared" si="0"/>
        <v>OK</v>
      </c>
      <c r="U15" s="172">
        <f>B15-'profilare varste '!B15</f>
        <v>0</v>
      </c>
      <c r="V15" s="172">
        <f>C15-'profilare varste '!C15</f>
        <v>0</v>
      </c>
      <c r="W15" s="172">
        <f>D15-'profilare varste '!D15</f>
        <v>113</v>
      </c>
      <c r="X15" s="172">
        <f>E15-'profilare varste '!E15</f>
        <v>191</v>
      </c>
      <c r="Y15" s="172">
        <f>F15-'profilare varste '!F15</f>
        <v>-304</v>
      </c>
    </row>
    <row r="16" spans="1:25" ht="18.75" x14ac:dyDescent="0.3">
      <c r="A16" s="152" t="s">
        <v>152</v>
      </c>
      <c r="B16" s="162">
        <f>'f17 GRUPE VARSTA'!E8</f>
        <v>119</v>
      </c>
      <c r="C16" s="155">
        <f>'profilare   studii'!D11+'profilare   studii'!D29+'profilare   studii'!D38+'profilare   studii'!D47+'profilare   studii'!D56+'profilare   studii'!D65</f>
        <v>0</v>
      </c>
      <c r="D16" s="155">
        <f>'profilare   studii'!D13+'profilare   studii'!D31+'profilare   studii'!D40+'profilare   studii'!D49+'profilare   studii'!D58+'profilare   studii'!D67</f>
        <v>49</v>
      </c>
      <c r="E16" s="155">
        <f>'profilare   studii'!D15+'profilare   studii'!D33+'profilare   studii'!D42+'profilare   studii'!D51+'profilare   studii'!D60+'profilare   studii'!D69</f>
        <v>61</v>
      </c>
      <c r="F16" s="162">
        <f>'profilare   studii'!D17+'profilare   studii'!D35+'profilare   studii'!D44+'profilare   studii'!D53+'profilare   studii'!D62+'profilare   studii'!D71</f>
        <v>9</v>
      </c>
      <c r="G16" s="150" t="str">
        <f t="shared" si="0"/>
        <v>OK</v>
      </c>
      <c r="U16" s="172">
        <f>B16-'profilare varste '!B16</f>
        <v>0</v>
      </c>
      <c r="V16" s="172">
        <f>C16-'profilare varste '!C16</f>
        <v>0</v>
      </c>
      <c r="W16" s="172">
        <f>D16-'profilare varste '!D16</f>
        <v>49</v>
      </c>
      <c r="X16" s="172">
        <f>E16-'profilare varste '!E16</f>
        <v>61</v>
      </c>
      <c r="Y16" s="172">
        <f>F16-'profilare varste '!F16</f>
        <v>-110</v>
      </c>
    </row>
    <row r="17" spans="1:25" ht="18.75" x14ac:dyDescent="0.3">
      <c r="A17" s="154" t="s">
        <v>153</v>
      </c>
      <c r="B17" s="162">
        <f>B15-B16</f>
        <v>221</v>
      </c>
      <c r="C17" s="162">
        <f>C15-C16</f>
        <v>0</v>
      </c>
      <c r="D17" s="162">
        <f>D15-D16</f>
        <v>64</v>
      </c>
      <c r="E17" s="162">
        <f>E15-E16</f>
        <v>130</v>
      </c>
      <c r="F17" s="162">
        <f>B17-C17-D17-E17</f>
        <v>27</v>
      </c>
      <c r="G17" s="150" t="str">
        <f>IF(B17=C17+D17+E17+F17,"OK","GRESIT")</f>
        <v>OK</v>
      </c>
      <c r="U17" s="172">
        <f>B17-'profilare varste '!B17</f>
        <v>0</v>
      </c>
      <c r="V17" s="172">
        <f>C17-'profilare varste '!C17</f>
        <v>0</v>
      </c>
      <c r="W17" s="172">
        <f>D17-'profilare varste '!D17</f>
        <v>64</v>
      </c>
      <c r="X17" s="172">
        <f>E17-'profilare varste '!E17</f>
        <v>130</v>
      </c>
      <c r="Y17" s="172">
        <f>F17-'profilare varste '!F17</f>
        <v>-194</v>
      </c>
    </row>
    <row r="18" spans="1:25" ht="19.5" x14ac:dyDescent="0.35">
      <c r="A18" s="156" t="s">
        <v>157</v>
      </c>
      <c r="B18" s="162">
        <f>'f17 GRUPE VARSTA'!F7</f>
        <v>1046</v>
      </c>
      <c r="C18" s="155">
        <f>'profilare   studii'!E10+'profilare   studii'!E28+'profilare   studii'!E37+'profilare   studii'!E46+'profilare   studii'!E55+'profilare   studii'!E64</f>
        <v>1</v>
      </c>
      <c r="D18" s="155">
        <f>'profilare   studii'!E12+'profilare   studii'!E30+'profilare   studii'!E39+'profilare   studii'!E48+'profilare   studii'!E57+'profilare   studii'!E66</f>
        <v>288</v>
      </c>
      <c r="E18" s="155">
        <f>'profilare   studii'!E14+'profilare   studii'!E32+'profilare   studii'!E41+'profilare   studii'!E50+'profilare   studii'!E59+'profilare   studii'!E68</f>
        <v>620</v>
      </c>
      <c r="F18" s="162">
        <f>'profilare   studii'!E16+'profilare   studii'!E34+'profilare   studii'!E43+'profilare   studii'!E52+'profilare   studii'!E61+'profilare   studii'!E70</f>
        <v>137</v>
      </c>
      <c r="G18" s="150" t="str">
        <f>IF(B18=C18+D18+E18+F18,"OK","GRESIT")</f>
        <v>OK</v>
      </c>
      <c r="U18" s="172">
        <f>B18-'profilare varste '!B18</f>
        <v>0</v>
      </c>
      <c r="V18" s="172">
        <f>C18-'profilare varste '!C18</f>
        <v>1</v>
      </c>
      <c r="W18" s="172">
        <f>D18-'profilare varste '!D18</f>
        <v>288</v>
      </c>
      <c r="X18" s="172">
        <f>E18-'profilare varste '!E18</f>
        <v>620</v>
      </c>
      <c r="Y18" s="172">
        <f>F18-'profilare varste '!F18</f>
        <v>-909</v>
      </c>
    </row>
    <row r="19" spans="1:25" ht="18.75" x14ac:dyDescent="0.3">
      <c r="A19" s="152" t="s">
        <v>152</v>
      </c>
      <c r="B19" s="162">
        <f>'f17 GRUPE VARSTA'!F8</f>
        <v>434</v>
      </c>
      <c r="C19" s="155">
        <f>'profilare   studii'!E11+'profilare   studii'!E29+'profilare   studii'!E38+'profilare   studii'!E47+'profilare   studii'!E56+'profilare   studii'!E65</f>
        <v>0</v>
      </c>
      <c r="D19" s="155">
        <f>'profilare   studii'!E13+'profilare   studii'!E31+'profilare   studii'!E40+'profilare   studii'!E49+'profilare   studii'!E58+'profilare   studii'!E67</f>
        <v>138</v>
      </c>
      <c r="E19" s="155">
        <f>'profilare   studii'!E15+'profilare   studii'!E33+'profilare   studii'!E42+'profilare   studii'!E51+'profilare   studii'!E60+'profilare   studii'!E69</f>
        <v>236</v>
      </c>
      <c r="F19" s="162">
        <f>'profilare   studii'!E17+'profilare   studii'!E35+'profilare   studii'!E44+'profilare   studii'!E53+'profilare   studii'!E62+'profilare   studii'!E71</f>
        <v>60</v>
      </c>
      <c r="G19" s="150" t="str">
        <f t="shared" si="0"/>
        <v>OK</v>
      </c>
      <c r="U19" s="172">
        <f>B19-'profilare varste '!B19</f>
        <v>0</v>
      </c>
      <c r="V19" s="172">
        <f>C19-'profilare varste '!C19</f>
        <v>0</v>
      </c>
      <c r="W19" s="172">
        <f>D19-'profilare varste '!D19</f>
        <v>138</v>
      </c>
      <c r="X19" s="172">
        <f>E19-'profilare varste '!E19</f>
        <v>236</v>
      </c>
      <c r="Y19" s="172">
        <f>F19-'profilare varste '!F19</f>
        <v>-374</v>
      </c>
    </row>
    <row r="20" spans="1:25" ht="18.75" x14ac:dyDescent="0.3">
      <c r="A20" s="154" t="s">
        <v>153</v>
      </c>
      <c r="B20" s="162">
        <f>B18-B19</f>
        <v>612</v>
      </c>
      <c r="C20" s="162">
        <f>C18-C19</f>
        <v>1</v>
      </c>
      <c r="D20" s="162">
        <f>D18-D19</f>
        <v>150</v>
      </c>
      <c r="E20" s="162">
        <f>E18-E19</f>
        <v>384</v>
      </c>
      <c r="F20" s="162">
        <f>B20-C20-D20-E20</f>
        <v>77</v>
      </c>
      <c r="G20" s="150" t="str">
        <f t="shared" si="0"/>
        <v>OK</v>
      </c>
      <c r="U20" s="172">
        <f>B20-'profilare varste '!B20</f>
        <v>0</v>
      </c>
      <c r="V20" s="172">
        <f>C20-'profilare varste '!C20</f>
        <v>1</v>
      </c>
      <c r="W20" s="172">
        <f>D20-'profilare varste '!D20</f>
        <v>150</v>
      </c>
      <c r="X20" s="172">
        <f>E20-'profilare varste '!E20</f>
        <v>384</v>
      </c>
      <c r="Y20" s="172">
        <f>F20-'profilare varste '!F20</f>
        <v>-535</v>
      </c>
    </row>
    <row r="21" spans="1:25" ht="19.5" x14ac:dyDescent="0.35">
      <c r="A21" s="156" t="s">
        <v>158</v>
      </c>
      <c r="B21" s="162">
        <f>'f17 GRUPE VARSTA'!G7</f>
        <v>1906</v>
      </c>
      <c r="C21" s="155">
        <f>'profilare   studii'!F10+'profilare   studii'!F28+'profilare   studii'!F37+'profilare   studii'!F46+'profilare   studii'!F55+'profilare   studii'!F64</f>
        <v>2</v>
      </c>
      <c r="D21" s="155">
        <f>'profilare   studii'!F12+'profilare   studii'!F30+'profilare   studii'!F39+'profilare   studii'!F48+'profilare   studii'!F57+'profilare   studii'!F66</f>
        <v>405</v>
      </c>
      <c r="E21" s="155">
        <v>1206</v>
      </c>
      <c r="F21" s="162">
        <f>'profilare   studii'!F16+'profilare   studii'!F61+'profilare   studii'!F34+'profilare   studii'!F43+'profilare   studii'!F52+'profilare   studii'!F70</f>
        <v>293</v>
      </c>
      <c r="G21" s="150" t="str">
        <f t="shared" si="0"/>
        <v>OK</v>
      </c>
      <c r="U21" s="172">
        <f>B21-'profilare varste '!B21</f>
        <v>0</v>
      </c>
      <c r="V21" s="172">
        <f>C21-'profilare varste '!C21</f>
        <v>2</v>
      </c>
      <c r="W21" s="172">
        <f>D21-'profilare varste '!D21</f>
        <v>405</v>
      </c>
      <c r="X21" s="172">
        <f>E21-'profilare varste '!E21</f>
        <v>1206</v>
      </c>
      <c r="Y21" s="172">
        <f>F21-'profilare varste '!F21</f>
        <v>-1613</v>
      </c>
    </row>
    <row r="22" spans="1:25" ht="18.75" x14ac:dyDescent="0.3">
      <c r="A22" s="157" t="s">
        <v>152</v>
      </c>
      <c r="B22" s="162">
        <f>'f17 GRUPE VARSTA'!G8</f>
        <v>888</v>
      </c>
      <c r="C22" s="155">
        <f>'profilare   studii'!F11+'profilare   studii'!F29+'profilare   studii'!F38+'profilare   studii'!F47+'profilare   studii'!F56+'profilare   studii'!F65</f>
        <v>1</v>
      </c>
      <c r="D22" s="155">
        <f>'profilare   studii'!F13+'profilare   studii'!F31+'profilare   studii'!F40+'profilare   studii'!F49+'profilare   studii'!F58+'profilare   studii'!F67</f>
        <v>205</v>
      </c>
      <c r="E22" s="155">
        <f>'profilare   studii'!F15+'profilare   studii'!F33+'profilare   studii'!F42+'profilare   studii'!F51+'profilare   studii'!F60+'profilare   studii'!F69</f>
        <v>536</v>
      </c>
      <c r="F22" s="162">
        <f>'profilare   studii'!F17+'profilare   studii'!F62+'profilare   studii'!F35+'profilare   studii'!F44+'profilare   studii'!F53+'profilare   studii'!F71</f>
        <v>146</v>
      </c>
      <c r="G22" s="150" t="str">
        <f t="shared" si="0"/>
        <v>OK</v>
      </c>
      <c r="U22" s="172">
        <f>B22-'profilare varste '!B22</f>
        <v>0</v>
      </c>
      <c r="V22" s="172">
        <f>C22-'profilare varste '!C22</f>
        <v>1</v>
      </c>
      <c r="W22" s="172">
        <f>D22-'profilare varste '!D22</f>
        <v>205</v>
      </c>
      <c r="X22" s="172">
        <f>E22-'profilare varste '!E22</f>
        <v>536</v>
      </c>
      <c r="Y22" s="172">
        <f>F22-'profilare varste '!F22</f>
        <v>-742</v>
      </c>
    </row>
    <row r="23" spans="1:25" ht="18.75" x14ac:dyDescent="0.3">
      <c r="A23" s="154" t="s">
        <v>153</v>
      </c>
      <c r="B23" s="162">
        <f>B21-B22</f>
        <v>1018</v>
      </c>
      <c r="C23" s="162">
        <f>C21-C22</f>
        <v>1</v>
      </c>
      <c r="D23" s="162">
        <f>D21-D22</f>
        <v>200</v>
      </c>
      <c r="E23" s="162">
        <f>E21-E22</f>
        <v>670</v>
      </c>
      <c r="F23" s="162">
        <f>B23-C23-D23-E23</f>
        <v>147</v>
      </c>
      <c r="G23" s="150" t="str">
        <f t="shared" si="0"/>
        <v>OK</v>
      </c>
      <c r="U23" s="172">
        <f>B23-'profilare varste '!B23</f>
        <v>0</v>
      </c>
      <c r="V23" s="172">
        <f>C23-'profilare varste '!C23</f>
        <v>1</v>
      </c>
      <c r="W23" s="172">
        <f>D23-'profilare varste '!D23</f>
        <v>200</v>
      </c>
      <c r="X23" s="172">
        <f>E23-'profilare varste '!E23</f>
        <v>670</v>
      </c>
      <c r="Y23" s="172">
        <f>F23-'profilare varste '!F23</f>
        <v>-871</v>
      </c>
    </row>
    <row r="24" spans="1:25" ht="19.5" x14ac:dyDescent="0.35">
      <c r="A24" s="156" t="s">
        <v>159</v>
      </c>
      <c r="B24" s="162">
        <f>'f17 GRUPE VARSTA'!H7</f>
        <v>1533</v>
      </c>
      <c r="C24" s="155">
        <f>'profilare   studii'!G10+'profilare   studii'!G28+'profilare   studii'!G37+'profilare   studii'!G46+'profilare   studii'!G55+'profilare   studii'!G64</f>
        <v>0</v>
      </c>
      <c r="D24" s="155">
        <f>'profilare   studii'!G12+'profilare   studii'!G30+'profilare   studii'!G39+'profilare   studii'!G48+'profilare   studii'!G57+'profilare   studii'!G66</f>
        <v>337</v>
      </c>
      <c r="E24" s="155">
        <f>'profilare   studii'!G14+'profilare   studii'!G32+'profilare   studii'!G41+'profilare   studii'!G50+'profilare   studii'!G59+'profilare   studii'!G68</f>
        <v>1004</v>
      </c>
      <c r="F24" s="162">
        <f>'profilare   studii'!G16+'profilare   studii'!G34+'profilare   studii'!G43+'profilare   studii'!G52+'profilare   studii'!G61+'profilare   studii'!G70</f>
        <v>192</v>
      </c>
      <c r="G24" s="150" t="str">
        <f t="shared" si="0"/>
        <v>OK</v>
      </c>
      <c r="U24" s="172">
        <f>B24-'profilare varste '!B24</f>
        <v>0</v>
      </c>
      <c r="V24" s="172">
        <f>C24-'profilare varste '!C24</f>
        <v>0</v>
      </c>
      <c r="W24" s="172">
        <f>D24-'profilare varste '!D24</f>
        <v>337</v>
      </c>
      <c r="X24" s="172">
        <f>E24-'profilare varste '!E24</f>
        <v>1004</v>
      </c>
      <c r="Y24" s="172">
        <f>F24-'profilare varste '!F24</f>
        <v>-1341</v>
      </c>
    </row>
    <row r="25" spans="1:25" ht="18.75" x14ac:dyDescent="0.3">
      <c r="A25" s="152" t="s">
        <v>152</v>
      </c>
      <c r="B25" s="162">
        <f>'f17 GRUPE VARSTA'!H8</f>
        <v>729</v>
      </c>
      <c r="C25" s="155">
        <f>'profilare   studii'!G11+'profilare   studii'!G29+'profilare   studii'!G38+'profilare   studii'!G47+'profilare   studii'!G56+'profilare   studii'!G65</f>
        <v>0</v>
      </c>
      <c r="D25" s="155">
        <f>'profilare   studii'!G13+'profilare   studii'!G31+'profilare   studii'!G40+'profilare   studii'!G49+'profilare   studii'!G58+'profilare   studii'!G67</f>
        <v>164</v>
      </c>
      <c r="E25" s="155">
        <f>'profilare   studii'!G15+'profilare   studii'!G33+'profilare   studii'!G42+'profilare   studii'!G51+'profilare   studii'!G60+'profilare   studii'!G69</f>
        <v>464</v>
      </c>
      <c r="F25" s="162">
        <f>'profilare   studii'!G17+'profilare   studii'!G35+'profilare   studii'!G44+'profilare   studii'!G53+'profilare   studii'!G62+'profilare   studii'!G71</f>
        <v>101</v>
      </c>
      <c r="G25" s="150" t="str">
        <f t="shared" si="0"/>
        <v>OK</v>
      </c>
      <c r="U25" s="172">
        <f>B25-'profilare varste '!B25</f>
        <v>0</v>
      </c>
      <c r="V25" s="172">
        <f>C25-'profilare varste '!C25</f>
        <v>0</v>
      </c>
      <c r="W25" s="172">
        <f>D25-'profilare varste '!D25</f>
        <v>164</v>
      </c>
      <c r="X25" s="172">
        <f>E25-'profilare varste '!E25</f>
        <v>464</v>
      </c>
      <c r="Y25" s="172">
        <f>F25-'profilare varste '!F25</f>
        <v>-628</v>
      </c>
    </row>
    <row r="26" spans="1:25" ht="18.75" x14ac:dyDescent="0.3">
      <c r="A26" s="154" t="s">
        <v>153</v>
      </c>
      <c r="B26" s="162">
        <f>B24-B25</f>
        <v>804</v>
      </c>
      <c r="C26" s="162">
        <f>C24-C25</f>
        <v>0</v>
      </c>
      <c r="D26" s="162">
        <f>D24-D25</f>
        <v>173</v>
      </c>
      <c r="E26" s="162">
        <f>E24-E25</f>
        <v>540</v>
      </c>
      <c r="F26" s="162">
        <f>B26-C26-D26-E26</f>
        <v>91</v>
      </c>
      <c r="G26" s="150" t="str">
        <f t="shared" si="0"/>
        <v>OK</v>
      </c>
      <c r="U26" s="172">
        <f>B26-'profilare varste '!B26</f>
        <v>0</v>
      </c>
      <c r="V26" s="172">
        <f>C26-'profilare varste '!C26</f>
        <v>0</v>
      </c>
      <c r="W26" s="172">
        <f>D26-'profilare varste '!D26</f>
        <v>173</v>
      </c>
      <c r="X26" s="172">
        <f>E26-'profilare varste '!E26</f>
        <v>540</v>
      </c>
      <c r="Y26" s="172">
        <f>F26-'profilare varste '!F26</f>
        <v>-713</v>
      </c>
    </row>
    <row r="27" spans="1:25" ht="19.5" x14ac:dyDescent="0.35">
      <c r="A27" s="156" t="s">
        <v>136</v>
      </c>
      <c r="B27" s="162">
        <f>'f17 GRUPE VARSTA'!I7</f>
        <v>1890</v>
      </c>
      <c r="C27" s="155">
        <f>'profilare   studii'!H10+'profilare   studii'!H28+'profilare   studii'!H37+'profilare   studii'!H46+'profilare   studii'!H55+'profilare   studii'!H64</f>
        <v>0</v>
      </c>
      <c r="D27" s="155">
        <f>'profilare   studii'!H12+'profilare   studii'!H30+'profilare   studii'!H39+'profilare   studii'!H48+'profilare   studii'!H57+'profilare   studii'!H66</f>
        <v>342</v>
      </c>
      <c r="E27" s="155">
        <f>'profilare   studii'!H14+'profilare   studii'!H32+'profilare   studii'!H41+'profilare   studii'!H50+'profilare   studii'!H59+'profilare   studii'!H68</f>
        <v>1308</v>
      </c>
      <c r="F27" s="162">
        <f>'profilare   studii'!H16+'profilare   studii'!H34+'profilare   studii'!H43+'profilare   studii'!H52+'profilare   studii'!H61+'profilare   studii'!H70</f>
        <v>240</v>
      </c>
      <c r="G27" s="150" t="str">
        <f t="shared" si="0"/>
        <v>OK</v>
      </c>
      <c r="U27" s="172">
        <f>B27-'profilare varste '!B27</f>
        <v>0</v>
      </c>
      <c r="V27" s="172">
        <f>C27-'profilare varste '!C27</f>
        <v>0</v>
      </c>
      <c r="W27" s="172">
        <f>D27-'profilare varste '!D27</f>
        <v>342</v>
      </c>
      <c r="X27" s="172">
        <f>E27-'profilare varste '!E27</f>
        <v>1308</v>
      </c>
      <c r="Y27" s="172">
        <f>F27-'profilare varste '!F27</f>
        <v>-1650</v>
      </c>
    </row>
    <row r="28" spans="1:25" ht="18.75" x14ac:dyDescent="0.3">
      <c r="A28" s="152" t="s">
        <v>152</v>
      </c>
      <c r="B28" s="162">
        <f>'f17 GRUPE VARSTA'!I8</f>
        <v>788</v>
      </c>
      <c r="C28" s="155">
        <f>'profilare   studii'!H11+'profilare   studii'!H29+'profilare   studii'!H38+'profilare   studii'!H47+'profilare   studii'!H56+'profilare   studii'!H65</f>
        <v>0</v>
      </c>
      <c r="D28" s="155">
        <f>'profilare   studii'!H13+'profilare   studii'!H31+'profilare   studii'!H40+'profilare   studii'!H49+'profilare   studii'!H58+'profilare   studii'!H67</f>
        <v>128</v>
      </c>
      <c r="E28" s="155">
        <f>'profilare   studii'!H15+'profilare   studii'!H33+'profilare   studii'!H42+'profilare   studii'!H51+'profilare   studii'!H60+'profilare   studii'!H69</f>
        <v>549</v>
      </c>
      <c r="F28" s="162">
        <f>'profilare   studii'!H17+'profilare   studii'!H35+'profilare   studii'!H44+'profilare   studii'!H53+'profilare   studii'!H62+'profilare   studii'!H71</f>
        <v>111</v>
      </c>
      <c r="G28" s="150" t="str">
        <f t="shared" si="0"/>
        <v>OK</v>
      </c>
      <c r="U28" s="172">
        <f>B28-'profilare varste '!B28</f>
        <v>0</v>
      </c>
      <c r="V28" s="172">
        <f>C28-'profilare varste '!C28</f>
        <v>0</v>
      </c>
      <c r="W28" s="172">
        <f>D28-'profilare varste '!D28</f>
        <v>128</v>
      </c>
      <c r="X28" s="172">
        <f>E28-'profilare varste '!E28</f>
        <v>549</v>
      </c>
      <c r="Y28" s="172">
        <f>F28-'profilare varste '!F28</f>
        <v>-677</v>
      </c>
    </row>
    <row r="29" spans="1:25" ht="18.75" x14ac:dyDescent="0.3">
      <c r="A29" s="154" t="s">
        <v>153</v>
      </c>
      <c r="B29" s="162">
        <f>B27-B28</f>
        <v>1102</v>
      </c>
      <c r="C29" s="162">
        <f>C27-C28</f>
        <v>0</v>
      </c>
      <c r="D29" s="162">
        <f>D27-D28</f>
        <v>214</v>
      </c>
      <c r="E29" s="162">
        <f>E27-E28</f>
        <v>759</v>
      </c>
      <c r="F29" s="162">
        <f>B29-C29-D29-E29</f>
        <v>129</v>
      </c>
      <c r="G29" s="150" t="str">
        <f t="shared" si="0"/>
        <v>OK</v>
      </c>
      <c r="U29" s="172">
        <f>B29-'profilare varste '!B29</f>
        <v>0</v>
      </c>
      <c r="V29" s="172">
        <f>C29-'profilare varste '!C29</f>
        <v>0</v>
      </c>
      <c r="W29" s="172">
        <f>D29-'profilare varste '!D29</f>
        <v>214</v>
      </c>
      <c r="X29" s="172">
        <f>E29-'profilare varste '!E29</f>
        <v>759</v>
      </c>
      <c r="Y29" s="172">
        <f>F29-'profilare varste '!F29</f>
        <v>-973</v>
      </c>
    </row>
    <row r="30" spans="1:25" ht="18.75" x14ac:dyDescent="0.3">
      <c r="A30" s="142"/>
      <c r="B30" s="142"/>
      <c r="C30" s="142"/>
      <c r="D30" s="142"/>
      <c r="E30" s="142"/>
      <c r="F30" s="142"/>
      <c r="G30" s="142"/>
    </row>
    <row r="31" spans="1:25" ht="18.75" x14ac:dyDescent="0.3">
      <c r="A31" s="142"/>
      <c r="B31" s="321"/>
      <c r="C31" s="142"/>
      <c r="D31" s="142"/>
      <c r="E31" s="142"/>
      <c r="F31" s="142"/>
      <c r="G31" s="142"/>
    </row>
  </sheetData>
  <mergeCells count="3">
    <mergeCell ref="A4:F4"/>
    <mergeCell ref="H8:L8"/>
    <mergeCell ref="N8:R8"/>
  </mergeCells>
  <conditionalFormatting sqref="H9:L11">
    <cfRule type="containsText" dxfId="5" priority="4" stopIfTrue="1" operator="containsText" text="FALSE">
      <formula>NOT(ISERROR(SEARCH("FALSE",H9)))</formula>
    </cfRule>
  </conditionalFormatting>
  <conditionalFormatting sqref="H10:L11">
    <cfRule type="containsText" dxfId="4" priority="3" stopIfTrue="1" operator="containsText" text="FALSE">
      <formula>NOT(ISERROR(SEARCH("FALSE",H10)))</formula>
    </cfRule>
  </conditionalFormatting>
  <conditionalFormatting sqref="N9:R11">
    <cfRule type="containsText" dxfId="3" priority="2" stopIfTrue="1" operator="containsText" text="FALSE">
      <formula>NOT(ISERROR(SEARCH("FALSE",N9)))</formula>
    </cfRule>
  </conditionalFormatting>
  <conditionalFormatting sqref="N10:R11">
    <cfRule type="containsText" dxfId="2" priority="1" stopIfTrue="1" operator="containsText" text="FALSE">
      <formula>NOT(ISERROR(SEARCH("FALSE",N10)))</formula>
    </cfRule>
  </conditionalFormatting>
  <pageMargins left="0.7" right="0.7" top="0.75" bottom="0.75" header="0.3" footer="0.3"/>
  <pageSetup orientation="landscape" r:id="rId1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8"/>
  <sheetViews>
    <sheetView topLeftCell="B1" workbookViewId="0">
      <selection activeCell="E29" sqref="E29"/>
    </sheetView>
  </sheetViews>
  <sheetFormatPr defaultRowHeight="15" x14ac:dyDescent="0.25"/>
  <cols>
    <col min="1" max="1" width="28.28515625" customWidth="1"/>
    <col min="2" max="3" width="18.140625" customWidth="1"/>
    <col min="4" max="4" width="19.28515625" customWidth="1"/>
    <col min="5" max="5" width="25.7109375" customWidth="1"/>
    <col min="6" max="12" width="18.140625" customWidth="1"/>
    <col min="13" max="13" width="37" customWidth="1"/>
  </cols>
  <sheetData>
    <row r="1" spans="1:15" ht="18.75" x14ac:dyDescent="0.3">
      <c r="A1" s="138"/>
      <c r="B1" s="138"/>
      <c r="C1" s="138"/>
      <c r="D1" s="138"/>
      <c r="E1" s="138"/>
      <c r="F1" s="138"/>
      <c r="G1" s="138"/>
      <c r="H1" s="142"/>
      <c r="I1" s="142"/>
      <c r="J1" s="142"/>
      <c r="K1" s="142"/>
      <c r="L1" s="142"/>
      <c r="M1" s="142"/>
      <c r="N1" s="142"/>
    </row>
    <row r="2" spans="1:15" ht="18.75" x14ac:dyDescent="0.3">
      <c r="A2" s="139" t="s">
        <v>267</v>
      </c>
      <c r="B2" s="139"/>
      <c r="C2" s="140"/>
      <c r="D2" s="140"/>
      <c r="E2" s="140"/>
      <c r="F2" s="140"/>
      <c r="G2" s="140"/>
      <c r="H2" s="142"/>
      <c r="I2" s="142"/>
      <c r="J2" s="142"/>
      <c r="K2" s="142"/>
      <c r="L2" s="142"/>
      <c r="M2" s="142"/>
      <c r="N2" s="142"/>
    </row>
    <row r="3" spans="1:15" ht="18.75" x14ac:dyDescent="0.3">
      <c r="A3" s="141"/>
      <c r="B3" s="141"/>
      <c r="C3" s="140"/>
      <c r="D3" s="140"/>
      <c r="E3" s="140"/>
      <c r="F3" s="140"/>
      <c r="G3" s="140"/>
      <c r="H3" s="142"/>
      <c r="I3" s="142"/>
      <c r="J3" s="142"/>
      <c r="K3" s="142"/>
      <c r="L3" s="142"/>
      <c r="M3" s="142"/>
      <c r="N3" s="142"/>
    </row>
    <row r="4" spans="1:15" ht="18.75" x14ac:dyDescent="0.3">
      <c r="A4" s="378" t="s">
        <v>210</v>
      </c>
      <c r="B4" s="378"/>
      <c r="C4" s="378"/>
      <c r="D4" s="378"/>
      <c r="E4" s="378"/>
      <c r="F4" s="378"/>
      <c r="G4" s="378"/>
      <c r="H4" s="378"/>
      <c r="I4" s="378"/>
      <c r="J4" s="378"/>
      <c r="K4" s="378"/>
      <c r="L4" s="378"/>
      <c r="M4" s="142"/>
      <c r="N4" s="142"/>
    </row>
    <row r="5" spans="1:15" ht="18.75" x14ac:dyDescent="0.3">
      <c r="A5" s="141"/>
      <c r="B5" s="141"/>
      <c r="C5" s="140"/>
      <c r="D5" s="140"/>
      <c r="E5" s="140"/>
      <c r="F5" s="378"/>
      <c r="G5" s="378"/>
      <c r="H5" s="142"/>
      <c r="I5" s="142"/>
      <c r="J5" s="142"/>
      <c r="K5" s="142"/>
      <c r="L5" s="142"/>
      <c r="M5" s="142"/>
      <c r="N5" s="142"/>
    </row>
    <row r="6" spans="1:15" ht="18.75" x14ac:dyDescent="0.3">
      <c r="D6" s="299" t="s">
        <v>236</v>
      </c>
      <c r="E6" s="267" t="str">
        <f>RATA!B5</f>
        <v xml:space="preserve">decembrie </v>
      </c>
      <c r="F6" s="267" t="s">
        <v>270</v>
      </c>
      <c r="H6" s="267"/>
      <c r="I6" s="267"/>
      <c r="J6" s="267"/>
      <c r="K6" s="267"/>
      <c r="L6" s="267"/>
      <c r="M6" s="267"/>
      <c r="N6" s="267"/>
      <c r="O6" s="267"/>
    </row>
    <row r="7" spans="1:15" ht="18.75" x14ac:dyDescent="0.3">
      <c r="A7" s="143"/>
      <c r="B7" s="143"/>
      <c r="C7" s="140"/>
      <c r="D7" s="140"/>
      <c r="E7" s="140"/>
      <c r="F7" s="140"/>
      <c r="G7" s="140"/>
      <c r="H7" s="142"/>
      <c r="I7" s="142"/>
      <c r="J7" s="142"/>
      <c r="K7" s="142"/>
      <c r="L7" s="142"/>
      <c r="M7" s="142"/>
      <c r="N7" s="142" t="s">
        <v>208</v>
      </c>
    </row>
    <row r="8" spans="1:15" ht="18.75" x14ac:dyDescent="0.3">
      <c r="A8" s="159"/>
      <c r="B8" s="159" t="s">
        <v>126</v>
      </c>
      <c r="C8" s="159" t="s">
        <v>142</v>
      </c>
      <c r="D8" s="159" t="s">
        <v>143</v>
      </c>
      <c r="E8" s="159" t="s">
        <v>144</v>
      </c>
      <c r="F8" s="159" t="s">
        <v>145</v>
      </c>
      <c r="G8" s="159" t="s">
        <v>146</v>
      </c>
      <c r="H8" s="159" t="s">
        <v>147</v>
      </c>
      <c r="I8" s="159" t="s">
        <v>148</v>
      </c>
      <c r="J8" s="159" t="s">
        <v>149</v>
      </c>
      <c r="K8" s="159" t="s">
        <v>150</v>
      </c>
      <c r="L8" s="159" t="s">
        <v>151</v>
      </c>
      <c r="M8" s="142"/>
      <c r="N8" s="142"/>
    </row>
    <row r="9" spans="1:15" ht="18.75" x14ac:dyDescent="0.3">
      <c r="A9" s="149" t="s">
        <v>209</v>
      </c>
      <c r="B9" s="162">
        <f>'profilare varste '!B10</f>
        <v>7167</v>
      </c>
      <c r="C9" s="162">
        <f>C11+C14+C17+C20</f>
        <v>1344</v>
      </c>
      <c r="D9" s="162">
        <f t="shared" ref="D9:K9" si="0">D11+D14+D17+D20</f>
        <v>1010</v>
      </c>
      <c r="E9" s="162">
        <f t="shared" si="0"/>
        <v>628</v>
      </c>
      <c r="F9" s="162">
        <f t="shared" si="0"/>
        <v>990</v>
      </c>
      <c r="G9" s="162">
        <f t="shared" si="0"/>
        <v>274</v>
      </c>
      <c r="H9" s="162">
        <f t="shared" si="0"/>
        <v>207</v>
      </c>
      <c r="I9" s="162">
        <f t="shared" si="0"/>
        <v>194</v>
      </c>
      <c r="J9" s="162">
        <f t="shared" si="0"/>
        <v>332</v>
      </c>
      <c r="K9" s="162">
        <f t="shared" si="0"/>
        <v>344</v>
      </c>
      <c r="L9" s="162">
        <v>1844</v>
      </c>
      <c r="M9" s="160"/>
      <c r="N9" s="142" t="str">
        <f>IF(B9=C9+D9+E9+F9+G9+H9+I9+J9+K9+L9,"OK","GRESIT")</f>
        <v>OK</v>
      </c>
    </row>
    <row r="10" spans="1:15" ht="18.75" x14ac:dyDescent="0.3">
      <c r="A10" s="149" t="s">
        <v>125</v>
      </c>
      <c r="B10" s="162">
        <f>'profilare varste '!B11</f>
        <v>3117</v>
      </c>
      <c r="C10" s="162">
        <f>C12+C15+C18+C21</f>
        <v>606</v>
      </c>
      <c r="D10" s="162">
        <f t="shared" ref="D10:K10" si="1">D12+D15+D18+D21</f>
        <v>437</v>
      </c>
      <c r="E10" s="162">
        <f t="shared" si="1"/>
        <v>281</v>
      </c>
      <c r="F10" s="162">
        <f t="shared" si="1"/>
        <v>446</v>
      </c>
      <c r="G10" s="162">
        <f t="shared" si="1"/>
        <v>124</v>
      </c>
      <c r="H10" s="162">
        <f t="shared" si="1"/>
        <v>84</v>
      </c>
      <c r="I10" s="162">
        <f t="shared" si="1"/>
        <v>79</v>
      </c>
      <c r="J10" s="162">
        <f t="shared" si="1"/>
        <v>136</v>
      </c>
      <c r="K10" s="162">
        <f t="shared" si="1"/>
        <v>146</v>
      </c>
      <c r="L10" s="162">
        <v>778</v>
      </c>
      <c r="M10" s="160"/>
      <c r="N10" s="142" t="str">
        <f t="shared" ref="N10:N22" si="2">IF(B10=C10+D10+E10+F10+G10+H10+I10+J10+K10+L10,"OK","GRESIT")</f>
        <v>OK</v>
      </c>
    </row>
    <row r="11" spans="1:15" ht="18.75" x14ac:dyDescent="0.3">
      <c r="A11" s="161" t="s">
        <v>204</v>
      </c>
      <c r="B11" s="163">
        <v>3</v>
      </c>
      <c r="C11" s="155">
        <v>0</v>
      </c>
      <c r="D11" s="155">
        <v>1</v>
      </c>
      <c r="E11" s="155">
        <v>2</v>
      </c>
      <c r="F11" s="155">
        <v>0</v>
      </c>
      <c r="G11" s="155">
        <v>0</v>
      </c>
      <c r="H11" s="155">
        <v>0</v>
      </c>
      <c r="I11" s="155">
        <v>0</v>
      </c>
      <c r="J11" s="155">
        <v>0</v>
      </c>
      <c r="K11" s="155">
        <v>0</v>
      </c>
      <c r="L11" s="162">
        <v>0</v>
      </c>
      <c r="M11" s="150"/>
      <c r="N11" s="142" t="str">
        <f t="shared" si="2"/>
        <v>OK</v>
      </c>
    </row>
    <row r="12" spans="1:15" ht="18.75" x14ac:dyDescent="0.3">
      <c r="A12" s="153" t="s">
        <v>152</v>
      </c>
      <c r="B12" s="162">
        <v>1</v>
      </c>
      <c r="C12" s="155">
        <v>0</v>
      </c>
      <c r="D12" s="155">
        <v>0</v>
      </c>
      <c r="E12" s="155">
        <v>1</v>
      </c>
      <c r="F12" s="155">
        <v>0</v>
      </c>
      <c r="G12" s="155">
        <v>0</v>
      </c>
      <c r="H12" s="155">
        <v>0</v>
      </c>
      <c r="I12" s="155">
        <v>0</v>
      </c>
      <c r="J12" s="155">
        <v>0</v>
      </c>
      <c r="K12" s="155">
        <v>0</v>
      </c>
      <c r="L12" s="162">
        <v>0</v>
      </c>
      <c r="M12" s="150"/>
      <c r="N12" s="142" t="str">
        <f t="shared" si="2"/>
        <v>OK</v>
      </c>
    </row>
    <row r="13" spans="1:15" ht="18.75" x14ac:dyDescent="0.3">
      <c r="A13" s="159" t="s">
        <v>153</v>
      </c>
      <c r="B13" s="164">
        <v>2</v>
      </c>
      <c r="C13" s="164">
        <v>0</v>
      </c>
      <c r="D13" s="164">
        <v>1</v>
      </c>
      <c r="E13" s="164">
        <v>1</v>
      </c>
      <c r="F13" s="164">
        <v>0</v>
      </c>
      <c r="G13" s="164">
        <v>0</v>
      </c>
      <c r="H13" s="164">
        <f>H11-H12</f>
        <v>0</v>
      </c>
      <c r="I13" s="164">
        <f>I11-I12</f>
        <v>0</v>
      </c>
      <c r="J13" s="164">
        <f>J11-J12</f>
        <v>0</v>
      </c>
      <c r="K13" s="164">
        <f>K11-K12</f>
        <v>0</v>
      </c>
      <c r="L13" s="162">
        <v>0</v>
      </c>
      <c r="M13" s="150"/>
      <c r="N13" s="142" t="str">
        <f t="shared" si="2"/>
        <v>OK</v>
      </c>
    </row>
    <row r="14" spans="1:15" ht="18.75" x14ac:dyDescent="0.3">
      <c r="A14" s="161" t="s">
        <v>205</v>
      </c>
      <c r="B14" s="163">
        <v>1644</v>
      </c>
      <c r="C14" s="155">
        <v>455</v>
      </c>
      <c r="D14" s="155">
        <v>353</v>
      </c>
      <c r="E14" s="155">
        <v>153</v>
      </c>
      <c r="F14" s="155">
        <v>324</v>
      </c>
      <c r="G14" s="155">
        <v>87</v>
      </c>
      <c r="H14" s="155">
        <v>47</v>
      </c>
      <c r="I14" s="155">
        <v>31</v>
      </c>
      <c r="J14" s="155">
        <v>51</v>
      </c>
      <c r="K14" s="155">
        <v>41</v>
      </c>
      <c r="L14" s="162">
        <v>102</v>
      </c>
      <c r="M14" s="150"/>
      <c r="N14" s="142" t="str">
        <f t="shared" si="2"/>
        <v>OK</v>
      </c>
    </row>
    <row r="15" spans="1:15" ht="18.75" x14ac:dyDescent="0.3">
      <c r="A15" s="153" t="s">
        <v>152</v>
      </c>
      <c r="B15" s="162">
        <v>748</v>
      </c>
      <c r="C15" s="155">
        <v>213</v>
      </c>
      <c r="D15" s="155">
        <v>171</v>
      </c>
      <c r="E15" s="155">
        <v>75</v>
      </c>
      <c r="F15" s="155">
        <v>137</v>
      </c>
      <c r="G15" s="155">
        <v>35</v>
      </c>
      <c r="H15" s="155">
        <v>17</v>
      </c>
      <c r="I15" s="155">
        <v>14</v>
      </c>
      <c r="J15" s="155">
        <v>19</v>
      </c>
      <c r="K15" s="155">
        <v>20</v>
      </c>
      <c r="L15" s="162">
        <v>47</v>
      </c>
      <c r="M15" s="150"/>
      <c r="N15" s="142" t="str">
        <f t="shared" si="2"/>
        <v>OK</v>
      </c>
    </row>
    <row r="16" spans="1:15" ht="18.75" x14ac:dyDescent="0.3">
      <c r="A16" s="159" t="s">
        <v>153</v>
      </c>
      <c r="B16" s="164">
        <v>896</v>
      </c>
      <c r="C16" s="162">
        <v>242</v>
      </c>
      <c r="D16" s="162">
        <v>182</v>
      </c>
      <c r="E16" s="162">
        <v>78</v>
      </c>
      <c r="F16" s="162">
        <v>187</v>
      </c>
      <c r="G16" s="162">
        <v>52</v>
      </c>
      <c r="H16" s="162">
        <v>30</v>
      </c>
      <c r="I16" s="162">
        <v>17</v>
      </c>
      <c r="J16" s="162">
        <v>32</v>
      </c>
      <c r="K16" s="162">
        <v>21</v>
      </c>
      <c r="L16" s="162">
        <v>55</v>
      </c>
      <c r="M16" s="150"/>
      <c r="N16" s="142" t="str">
        <f t="shared" si="2"/>
        <v>OK</v>
      </c>
    </row>
    <row r="17" spans="1:14" ht="18.75" x14ac:dyDescent="0.3">
      <c r="A17" s="161" t="s">
        <v>206</v>
      </c>
      <c r="B17" s="163">
        <v>4571</v>
      </c>
      <c r="C17" s="155">
        <v>757</v>
      </c>
      <c r="D17" s="155">
        <v>577</v>
      </c>
      <c r="E17" s="155">
        <v>437</v>
      </c>
      <c r="F17" s="155">
        <v>610</v>
      </c>
      <c r="G17" s="155">
        <v>143</v>
      </c>
      <c r="H17" s="155">
        <v>110</v>
      </c>
      <c r="I17" s="155">
        <v>130</v>
      </c>
      <c r="J17" s="155">
        <v>164</v>
      </c>
      <c r="K17" s="155">
        <v>232</v>
      </c>
      <c r="L17" s="162">
        <v>1411</v>
      </c>
      <c r="M17" s="150"/>
      <c r="N17" s="142" t="str">
        <f t="shared" si="2"/>
        <v>OK</v>
      </c>
    </row>
    <row r="18" spans="1:14" ht="18.75" x14ac:dyDescent="0.3">
      <c r="A18" s="153" t="s">
        <v>152</v>
      </c>
      <c r="B18" s="162">
        <v>1924</v>
      </c>
      <c r="C18" s="155">
        <v>327</v>
      </c>
      <c r="D18" s="155">
        <v>240</v>
      </c>
      <c r="E18" s="155">
        <v>189</v>
      </c>
      <c r="F18" s="155">
        <v>286</v>
      </c>
      <c r="G18" s="155">
        <v>69</v>
      </c>
      <c r="H18" s="155">
        <v>47</v>
      </c>
      <c r="I18" s="155">
        <v>55</v>
      </c>
      <c r="J18" s="155">
        <v>69</v>
      </c>
      <c r="K18" s="155">
        <v>94</v>
      </c>
      <c r="L18" s="162">
        <v>548</v>
      </c>
      <c r="M18" s="150"/>
      <c r="N18" s="142" t="str">
        <f t="shared" si="2"/>
        <v>OK</v>
      </c>
    </row>
    <row r="19" spans="1:14" ht="18.75" x14ac:dyDescent="0.3">
      <c r="A19" s="159" t="s">
        <v>153</v>
      </c>
      <c r="B19" s="164">
        <v>2647</v>
      </c>
      <c r="C19" s="162">
        <v>430</v>
      </c>
      <c r="D19" s="162">
        <v>337</v>
      </c>
      <c r="E19" s="162">
        <v>248</v>
      </c>
      <c r="F19" s="162">
        <v>324</v>
      </c>
      <c r="G19" s="162">
        <v>74</v>
      </c>
      <c r="H19" s="162">
        <v>63</v>
      </c>
      <c r="I19" s="162">
        <v>75</v>
      </c>
      <c r="J19" s="162">
        <v>95</v>
      </c>
      <c r="K19" s="162">
        <v>138</v>
      </c>
      <c r="L19" s="162">
        <v>863</v>
      </c>
      <c r="M19" s="150"/>
      <c r="N19" s="142" t="str">
        <f t="shared" si="2"/>
        <v>OK</v>
      </c>
    </row>
    <row r="20" spans="1:14" ht="18.75" x14ac:dyDescent="0.3">
      <c r="A20" s="161" t="s">
        <v>207</v>
      </c>
      <c r="B20" s="163">
        <v>949</v>
      </c>
      <c r="C20" s="155">
        <v>132</v>
      </c>
      <c r="D20" s="155">
        <v>79</v>
      </c>
      <c r="E20" s="155">
        <v>36</v>
      </c>
      <c r="F20" s="155">
        <v>56</v>
      </c>
      <c r="G20" s="155">
        <v>44</v>
      </c>
      <c r="H20" s="155">
        <v>50</v>
      </c>
      <c r="I20" s="155">
        <v>33</v>
      </c>
      <c r="J20" s="155">
        <v>117</v>
      </c>
      <c r="K20" s="155">
        <v>71</v>
      </c>
      <c r="L20" s="162">
        <v>331</v>
      </c>
      <c r="M20" s="150"/>
      <c r="N20" s="142" t="str">
        <f t="shared" si="2"/>
        <v>OK</v>
      </c>
    </row>
    <row r="21" spans="1:14" ht="18.75" x14ac:dyDescent="0.3">
      <c r="A21" s="153" t="s">
        <v>152</v>
      </c>
      <c r="B21" s="162">
        <v>444</v>
      </c>
      <c r="C21" s="155">
        <v>66</v>
      </c>
      <c r="D21" s="155">
        <v>26</v>
      </c>
      <c r="E21" s="155">
        <v>16</v>
      </c>
      <c r="F21" s="155">
        <v>23</v>
      </c>
      <c r="G21" s="155">
        <v>20</v>
      </c>
      <c r="H21" s="155">
        <v>20</v>
      </c>
      <c r="I21" s="155">
        <v>10</v>
      </c>
      <c r="J21" s="155">
        <v>48</v>
      </c>
      <c r="K21" s="155">
        <v>32</v>
      </c>
      <c r="L21" s="162">
        <v>183</v>
      </c>
      <c r="M21" s="150"/>
      <c r="N21" s="142" t="str">
        <f t="shared" si="2"/>
        <v>OK</v>
      </c>
    </row>
    <row r="22" spans="1:14" ht="18.75" x14ac:dyDescent="0.3">
      <c r="A22" s="159" t="s">
        <v>153</v>
      </c>
      <c r="B22" s="164">
        <v>505</v>
      </c>
      <c r="C22" s="162">
        <v>66</v>
      </c>
      <c r="D22" s="162">
        <v>53</v>
      </c>
      <c r="E22" s="162">
        <v>20</v>
      </c>
      <c r="F22" s="162">
        <v>33</v>
      </c>
      <c r="G22" s="162">
        <v>24</v>
      </c>
      <c r="H22" s="162">
        <v>30</v>
      </c>
      <c r="I22" s="162">
        <v>23</v>
      </c>
      <c r="J22" s="162">
        <v>69</v>
      </c>
      <c r="K22" s="162">
        <v>39</v>
      </c>
      <c r="L22" s="162">
        <v>148</v>
      </c>
      <c r="M22" s="150"/>
      <c r="N22" s="142" t="str">
        <f t="shared" si="2"/>
        <v>OK</v>
      </c>
    </row>
    <row r="23" spans="1:14" x14ac:dyDescent="0.25">
      <c r="B23" s="315"/>
    </row>
    <row r="24" spans="1:14" x14ac:dyDescent="0.25">
      <c r="A24" s="315"/>
      <c r="B24" s="315"/>
      <c r="C24" s="315"/>
      <c r="D24" s="315"/>
      <c r="E24" s="315"/>
      <c r="F24" s="315"/>
      <c r="G24" s="315"/>
      <c r="H24" s="315"/>
      <c r="I24" s="315"/>
      <c r="J24" s="315"/>
      <c r="K24" s="315"/>
      <c r="L24" s="322"/>
    </row>
    <row r="25" spans="1:14" x14ac:dyDescent="0.25">
      <c r="A25" s="315"/>
      <c r="B25" s="315"/>
      <c r="C25" s="315"/>
      <c r="D25" s="315"/>
      <c r="E25" s="315"/>
      <c r="F25" s="315"/>
      <c r="G25" s="315"/>
      <c r="H25" s="315"/>
      <c r="I25" s="315"/>
      <c r="J25" s="315"/>
      <c r="K25" s="315"/>
      <c r="L25" s="323"/>
    </row>
    <row r="26" spans="1:14" x14ac:dyDescent="0.25">
      <c r="B26" s="315"/>
      <c r="C26" s="315"/>
      <c r="D26" s="315"/>
      <c r="E26" s="315"/>
      <c r="F26" s="315"/>
      <c r="G26" s="315"/>
      <c r="H26" s="315"/>
      <c r="I26" s="315"/>
      <c r="J26" s="315"/>
      <c r="K26" s="315"/>
      <c r="L26" s="315"/>
    </row>
    <row r="27" spans="1:14" x14ac:dyDescent="0.25">
      <c r="B27" s="315"/>
    </row>
    <row r="28" spans="1:14" x14ac:dyDescent="0.25">
      <c r="B28" s="315"/>
    </row>
  </sheetData>
  <mergeCells count="2">
    <mergeCell ref="A4:L4"/>
    <mergeCell ref="F5:G5"/>
  </mergeCells>
  <pageMargins left="0.7" right="0.7" top="0.75" bottom="0.75" header="0.3" footer="0.3"/>
  <pageSetup orientation="landscape" r:id="rId1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AG94"/>
  <sheetViews>
    <sheetView tabSelected="1" zoomScale="90" zoomScaleNormal="90" workbookViewId="0">
      <selection activeCell="B63" sqref="B63"/>
    </sheetView>
  </sheetViews>
  <sheetFormatPr defaultRowHeight="15.75" x14ac:dyDescent="0.25"/>
  <cols>
    <col min="1" max="1" width="29.42578125" style="187" customWidth="1"/>
    <col min="2" max="2" width="21.85546875" style="188" customWidth="1"/>
    <col min="3" max="3" width="15.85546875" style="188" customWidth="1"/>
    <col min="4" max="4" width="14" style="188" customWidth="1"/>
    <col min="5" max="5" width="13.5703125" style="188" customWidth="1"/>
    <col min="6" max="6" width="12.85546875" style="188" customWidth="1"/>
    <col min="7" max="7" width="14" style="188" customWidth="1"/>
    <col min="8" max="8" width="17.28515625" style="188" customWidth="1"/>
    <col min="9" max="9" width="15.7109375" style="187" customWidth="1"/>
    <col min="10" max="10" width="12" style="187" customWidth="1"/>
    <col min="11" max="11" width="16" style="187" customWidth="1"/>
    <col min="12" max="12" width="10.7109375" style="187" customWidth="1"/>
    <col min="13" max="13" width="11.7109375" style="187" customWidth="1"/>
    <col min="14" max="14" width="12" style="187" customWidth="1"/>
    <col min="15" max="15" width="13.85546875" style="187" customWidth="1"/>
    <col min="16" max="16" width="15.140625" style="187" customWidth="1"/>
    <col min="17" max="25" width="9.140625" style="187"/>
    <col min="26" max="26" width="22" style="187" customWidth="1"/>
    <col min="27" max="27" width="13.42578125" style="187" customWidth="1"/>
    <col min="28" max="29" width="9.140625" style="187"/>
    <col min="30" max="30" width="12" style="187" customWidth="1"/>
    <col min="31" max="32" width="12.140625" style="187" customWidth="1"/>
    <col min="33" max="33" width="11.28515625" style="187" customWidth="1"/>
    <col min="34" max="16384" width="9.140625" style="187"/>
  </cols>
  <sheetData>
    <row r="1" spans="1:33" x14ac:dyDescent="0.25">
      <c r="A1" s="186" t="s">
        <v>267</v>
      </c>
      <c r="I1" s="188"/>
      <c r="J1" s="188"/>
      <c r="K1" s="188"/>
      <c r="L1" s="188"/>
      <c r="M1" s="188"/>
      <c r="N1" s="188"/>
      <c r="O1" s="188"/>
      <c r="P1" s="188"/>
      <c r="Q1" s="188"/>
    </row>
    <row r="2" spans="1:33" x14ac:dyDescent="0.25">
      <c r="A2" s="189"/>
      <c r="B2" s="190"/>
      <c r="C2" s="190"/>
      <c r="D2" s="190"/>
      <c r="E2" s="190"/>
      <c r="I2" s="188"/>
      <c r="J2" s="191"/>
      <c r="K2" s="188"/>
      <c r="L2" s="188"/>
      <c r="M2" s="188"/>
      <c r="N2" s="188"/>
      <c r="O2" s="188"/>
      <c r="P2" s="188"/>
      <c r="Q2" s="188"/>
    </row>
    <row r="3" spans="1:33" x14ac:dyDescent="0.25">
      <c r="A3" s="380" t="s">
        <v>211</v>
      </c>
      <c r="B3" s="380"/>
      <c r="C3" s="380"/>
      <c r="D3" s="380"/>
      <c r="E3" s="380"/>
      <c r="F3" s="380"/>
      <c r="G3" s="380"/>
      <c r="H3" s="380"/>
      <c r="I3" s="188"/>
      <c r="J3" s="191"/>
      <c r="K3" s="191"/>
      <c r="L3" s="191"/>
      <c r="M3" s="191"/>
      <c r="N3" s="191"/>
      <c r="O3" s="191"/>
      <c r="P3" s="191"/>
      <c r="Q3" s="188"/>
    </row>
    <row r="4" spans="1:33" x14ac:dyDescent="0.25">
      <c r="B4" s="300"/>
      <c r="C4" s="301" t="s">
        <v>255</v>
      </c>
      <c r="D4" s="300" t="str">
        <f>RATA!B5</f>
        <v xml:space="preserve">decembrie </v>
      </c>
      <c r="E4" s="300" t="s">
        <v>270</v>
      </c>
      <c r="F4" s="300"/>
      <c r="G4" s="300"/>
      <c r="H4" s="300"/>
      <c r="I4" s="188"/>
      <c r="J4" s="191"/>
      <c r="K4" s="191"/>
      <c r="L4" s="191"/>
      <c r="M4" s="191"/>
      <c r="N4" s="191"/>
      <c r="O4" s="191"/>
      <c r="P4" s="191"/>
      <c r="Q4" s="188"/>
    </row>
    <row r="5" spans="1:33" x14ac:dyDescent="0.25">
      <c r="A5" s="192"/>
      <c r="B5" s="190"/>
      <c r="C5" s="190"/>
      <c r="D5" s="190"/>
      <c r="E5" s="190"/>
      <c r="I5" s="188"/>
      <c r="J5" s="188"/>
      <c r="K5" s="188"/>
      <c r="L5" s="188"/>
      <c r="M5" s="188"/>
      <c r="N5" s="188"/>
      <c r="O5" s="188"/>
      <c r="P5" s="188"/>
      <c r="Q5" s="188"/>
    </row>
    <row r="6" spans="1:33" x14ac:dyDescent="0.25">
      <c r="A6" s="193" t="s">
        <v>130</v>
      </c>
      <c r="B6" s="194" t="s">
        <v>25</v>
      </c>
      <c r="C6" s="194" t="s">
        <v>131</v>
      </c>
      <c r="D6" s="194" t="s">
        <v>132</v>
      </c>
      <c r="E6" s="194" t="s">
        <v>133</v>
      </c>
      <c r="F6" s="194" t="s">
        <v>134</v>
      </c>
      <c r="G6" s="194" t="s">
        <v>135</v>
      </c>
      <c r="H6" s="194" t="s">
        <v>136</v>
      </c>
      <c r="I6" s="194" t="s">
        <v>25</v>
      </c>
      <c r="J6" s="194" t="s">
        <v>131</v>
      </c>
      <c r="K6" s="194" t="s">
        <v>132</v>
      </c>
      <c r="L6" s="194" t="s">
        <v>133</v>
      </c>
      <c r="M6" s="194" t="s">
        <v>134</v>
      </c>
      <c r="N6" s="194" t="s">
        <v>135</v>
      </c>
      <c r="O6" s="194" t="s">
        <v>136</v>
      </c>
      <c r="P6" s="188"/>
      <c r="Q6" s="188"/>
      <c r="R6" s="188" t="s">
        <v>208</v>
      </c>
      <c r="S6" s="188"/>
      <c r="T6" s="188"/>
      <c r="U6" s="188"/>
      <c r="V6" s="188" t="s">
        <v>212</v>
      </c>
      <c r="W6" s="188"/>
      <c r="X6" s="188" t="s">
        <v>137</v>
      </c>
    </row>
    <row r="7" spans="1:33" x14ac:dyDescent="0.25">
      <c r="A7" s="195" t="s">
        <v>213</v>
      </c>
      <c r="B7" s="195">
        <f>'f17 GRUPE VARSTA'!C7</f>
        <v>7167</v>
      </c>
      <c r="C7" s="195">
        <f>'f17 GRUPE VARSTA'!D7</f>
        <v>452</v>
      </c>
      <c r="D7" s="195">
        <f>'f17 GRUPE VARSTA'!E7</f>
        <v>340</v>
      </c>
      <c r="E7" s="195">
        <f>'f17 GRUPE VARSTA'!F7</f>
        <v>1046</v>
      </c>
      <c r="F7" s="195">
        <f>'f17 GRUPE VARSTA'!G7</f>
        <v>1906</v>
      </c>
      <c r="G7" s="195">
        <f>'f17 GRUPE VARSTA'!H7</f>
        <v>1533</v>
      </c>
      <c r="H7" s="195">
        <f>'f17 GRUPE VARSTA'!I7</f>
        <v>1890</v>
      </c>
      <c r="I7" s="260" t="b">
        <f>B7=B9+B27+B36+B45+B54+B63</f>
        <v>1</v>
      </c>
      <c r="J7" s="260" t="b">
        <f t="shared" ref="J7:O7" si="0">C7=C9+C27+C36+C45+C54+C63</f>
        <v>1</v>
      </c>
      <c r="K7" s="260" t="b">
        <f t="shared" si="0"/>
        <v>1</v>
      </c>
      <c r="L7" s="260" t="b">
        <f t="shared" si="0"/>
        <v>1</v>
      </c>
      <c r="M7" s="260" t="b">
        <f t="shared" si="0"/>
        <v>1</v>
      </c>
      <c r="N7" s="260" t="b">
        <f>G7=G9+G27+G36+G45+G54+G63</f>
        <v>1</v>
      </c>
      <c r="O7" s="260" t="b">
        <f t="shared" si="0"/>
        <v>1</v>
      </c>
      <c r="P7" s="196"/>
      <c r="Q7" s="191"/>
      <c r="R7" s="191" t="str">
        <f>IF(B7=C7+D7+E7+F7+G7+H7,"OK","GRESIT")</f>
        <v>OK</v>
      </c>
      <c r="S7" s="188"/>
      <c r="T7" s="188"/>
      <c r="U7" s="188"/>
      <c r="V7" s="197" t="str">
        <f>IF(B10+B28+B37+B46+B55+B64='profilare   durata'!B11,"CORECT","GRESIT")</f>
        <v>CORECT</v>
      </c>
      <c r="W7" s="188"/>
      <c r="X7" s="197" t="str">
        <f>IF(B11+B20+B29+B38+B47+B56+B65='profilare   durata'!B12,"CORECT","GRESIT")</f>
        <v>CORECT</v>
      </c>
    </row>
    <row r="8" spans="1:33" ht="18" customHeight="1" x14ac:dyDescent="0.25">
      <c r="A8" s="198" t="s">
        <v>137</v>
      </c>
      <c r="B8" s="198">
        <f>'f17 GRUPE VARSTA'!C8</f>
        <v>3117</v>
      </c>
      <c r="C8" s="198">
        <f>'f17 GRUPE VARSTA'!D8</f>
        <v>159</v>
      </c>
      <c r="D8" s="198">
        <f>'f17 GRUPE VARSTA'!E8</f>
        <v>119</v>
      </c>
      <c r="E8" s="198">
        <f>'f17 GRUPE VARSTA'!F8</f>
        <v>434</v>
      </c>
      <c r="F8" s="198">
        <f>'f17 GRUPE VARSTA'!G8</f>
        <v>888</v>
      </c>
      <c r="G8" s="198">
        <f>'f17 GRUPE VARSTA'!H8</f>
        <v>729</v>
      </c>
      <c r="H8" s="198">
        <f>'f17 GRUPE VARSTA'!I8</f>
        <v>788</v>
      </c>
      <c r="I8" s="261" t="b">
        <f t="shared" ref="I8:O8" si="1">B8=B11+B13+B15+B17+B29+B31+B33+B35+B38+B40+B42+B44+B47+B49+B51+B53+B56+B58+B60+B62+B65+B67+B69+B71</f>
        <v>1</v>
      </c>
      <c r="J8" s="261" t="b">
        <f t="shared" si="1"/>
        <v>1</v>
      </c>
      <c r="K8" s="261" t="b">
        <f t="shared" si="1"/>
        <v>1</v>
      </c>
      <c r="L8" s="261" t="b">
        <f t="shared" si="1"/>
        <v>1</v>
      </c>
      <c r="M8" s="261" t="b">
        <f t="shared" si="1"/>
        <v>1</v>
      </c>
      <c r="N8" s="261" t="b">
        <f t="shared" si="1"/>
        <v>1</v>
      </c>
      <c r="O8" s="261" t="b">
        <f t="shared" si="1"/>
        <v>1</v>
      </c>
      <c r="P8" s="196"/>
      <c r="Q8" s="191"/>
      <c r="R8" s="191" t="str">
        <f t="shared" ref="R8:R71" si="2">IF(B8=C8+D8+E8+F8+G8+H8,"OK","GRESIT")</f>
        <v>OK</v>
      </c>
      <c r="S8" s="188"/>
      <c r="T8" s="188"/>
      <c r="U8" s="188"/>
      <c r="V8" s="191"/>
      <c r="W8" s="188"/>
      <c r="X8" s="191"/>
      <c r="Z8" s="302" t="s">
        <v>130</v>
      </c>
      <c r="AA8" s="302" t="s">
        <v>25</v>
      </c>
      <c r="AB8" s="302" t="s">
        <v>131</v>
      </c>
      <c r="AC8" s="302" t="s">
        <v>132</v>
      </c>
      <c r="AD8" s="302" t="s">
        <v>133</v>
      </c>
      <c r="AE8" s="302" t="s">
        <v>134</v>
      </c>
      <c r="AF8" s="302" t="s">
        <v>135</v>
      </c>
      <c r="AG8" s="302" t="s">
        <v>136</v>
      </c>
    </row>
    <row r="9" spans="1:33" ht="39" customHeight="1" x14ac:dyDescent="0.25">
      <c r="A9" s="199" t="s">
        <v>257</v>
      </c>
      <c r="B9" s="200">
        <f>'f17 GRUPE VARSTA'!C10</f>
        <v>2002</v>
      </c>
      <c r="C9" s="200">
        <f>'f17 GRUPE VARSTA'!D10</f>
        <v>129</v>
      </c>
      <c r="D9" s="200">
        <v>113</v>
      </c>
      <c r="E9" s="200">
        <f>'f17 GRUPE VARSTA'!F10</f>
        <v>349</v>
      </c>
      <c r="F9" s="200">
        <f>'f17 GRUPE VARSTA'!G10</f>
        <v>712</v>
      </c>
      <c r="G9" s="200">
        <f>'f17 GRUPE VARSTA'!H10</f>
        <v>293</v>
      </c>
      <c r="H9" s="200">
        <f>'f17 GRUPE VARSTA'!I10</f>
        <v>406</v>
      </c>
      <c r="I9" s="262">
        <f>B9+B27+B36+B45+B54+B63-B7</f>
        <v>0</v>
      </c>
      <c r="J9" s="262">
        <f t="shared" ref="J9:O9" si="3">C9+C27+C36+C45+C54+C63-C7</f>
        <v>0</v>
      </c>
      <c r="K9" s="262">
        <f>D9+D27+D36+D45+D54+D63-D7</f>
        <v>0</v>
      </c>
      <c r="L9" s="262">
        <f t="shared" si="3"/>
        <v>0</v>
      </c>
      <c r="M9" s="262">
        <f t="shared" si="3"/>
        <v>0</v>
      </c>
      <c r="N9" s="262">
        <f t="shared" si="3"/>
        <v>0</v>
      </c>
      <c r="O9" s="262">
        <f t="shared" si="3"/>
        <v>0</v>
      </c>
      <c r="P9" s="196"/>
      <c r="Q9" s="191"/>
      <c r="R9" s="191" t="str">
        <f t="shared" si="2"/>
        <v>OK</v>
      </c>
      <c r="S9" s="188"/>
      <c r="T9" s="188"/>
      <c r="U9" s="188"/>
      <c r="V9" s="188"/>
      <c r="W9" s="188"/>
      <c r="X9" s="188"/>
      <c r="Z9" s="303" t="s">
        <v>256</v>
      </c>
      <c r="AA9" s="304">
        <f t="shared" ref="AA9:AG16" si="4">B9-B18</f>
        <v>1311</v>
      </c>
      <c r="AB9" s="304">
        <f t="shared" si="4"/>
        <v>108</v>
      </c>
      <c r="AC9" s="304">
        <f t="shared" si="4"/>
        <v>88</v>
      </c>
      <c r="AD9" s="304">
        <f t="shared" si="4"/>
        <v>237</v>
      </c>
      <c r="AE9" s="304">
        <f t="shared" si="4"/>
        <v>491</v>
      </c>
      <c r="AF9" s="304">
        <f t="shared" si="4"/>
        <v>158</v>
      </c>
      <c r="AG9" s="304">
        <f t="shared" si="4"/>
        <v>229</v>
      </c>
    </row>
    <row r="10" spans="1:33" ht="18" customHeight="1" x14ac:dyDescent="0.25">
      <c r="A10" s="201" t="s">
        <v>204</v>
      </c>
      <c r="B10" s="202">
        <f>C10+D10+E10+F10+G10+H10</f>
        <v>0</v>
      </c>
      <c r="C10" s="202">
        <v>0</v>
      </c>
      <c r="D10" s="202">
        <v>0</v>
      </c>
      <c r="E10" s="202">
        <v>0</v>
      </c>
      <c r="F10" s="203">
        <v>0</v>
      </c>
      <c r="G10" s="203">
        <v>0</v>
      </c>
      <c r="H10" s="203">
        <v>0</v>
      </c>
      <c r="I10" s="264"/>
      <c r="J10" s="264"/>
      <c r="K10" s="264"/>
      <c r="L10" s="264"/>
      <c r="M10" s="264"/>
      <c r="N10" s="264"/>
      <c r="O10" s="264"/>
      <c r="P10" s="188"/>
      <c r="Q10" s="191"/>
      <c r="R10" s="191" t="str">
        <f t="shared" si="2"/>
        <v>OK</v>
      </c>
      <c r="S10" s="191"/>
      <c r="T10" s="188"/>
      <c r="U10" s="188"/>
      <c r="V10" s="188"/>
      <c r="W10" s="188"/>
      <c r="X10" s="188"/>
      <c r="Z10" s="201" t="s">
        <v>204</v>
      </c>
      <c r="AA10" s="304">
        <f t="shared" si="4"/>
        <v>0</v>
      </c>
      <c r="AB10" s="304">
        <f t="shared" si="4"/>
        <v>0</v>
      </c>
      <c r="AC10" s="304">
        <f t="shared" si="4"/>
        <v>0</v>
      </c>
      <c r="AD10" s="304">
        <f t="shared" si="4"/>
        <v>0</v>
      </c>
      <c r="AE10" s="304">
        <f t="shared" si="4"/>
        <v>0</v>
      </c>
      <c r="AF10" s="304">
        <f t="shared" si="4"/>
        <v>0</v>
      </c>
      <c r="AG10" s="304">
        <f t="shared" si="4"/>
        <v>0</v>
      </c>
    </row>
    <row r="11" spans="1:33" ht="18" customHeight="1" x14ac:dyDescent="0.25">
      <c r="A11" s="204" t="s">
        <v>86</v>
      </c>
      <c r="B11" s="202">
        <f t="shared" ref="B11:B17" si="5">C11+D11+E11+F11+G11+H11</f>
        <v>0</v>
      </c>
      <c r="C11" s="202">
        <v>0</v>
      </c>
      <c r="D11" s="202">
        <v>0</v>
      </c>
      <c r="E11" s="202">
        <v>0</v>
      </c>
      <c r="F11" s="203">
        <v>0</v>
      </c>
      <c r="G11" s="203">
        <v>0</v>
      </c>
      <c r="H11" s="203">
        <v>0</v>
      </c>
      <c r="I11" s="264"/>
      <c r="J11" s="264"/>
      <c r="K11" s="264"/>
      <c r="L11" s="264"/>
      <c r="M11" s="264"/>
      <c r="N11" s="264"/>
      <c r="O11" s="264"/>
      <c r="P11" s="188"/>
      <c r="Q11" s="191"/>
      <c r="R11" s="191" t="str">
        <f t="shared" si="2"/>
        <v>OK</v>
      </c>
      <c r="S11" s="188"/>
      <c r="T11" s="188"/>
      <c r="U11" s="188"/>
      <c r="V11" s="188" t="s">
        <v>214</v>
      </c>
      <c r="W11" s="188"/>
      <c r="X11" s="188" t="s">
        <v>137</v>
      </c>
      <c r="Z11" s="204" t="s">
        <v>86</v>
      </c>
      <c r="AA11" s="304">
        <f t="shared" si="4"/>
        <v>0</v>
      </c>
      <c r="AB11" s="304">
        <f t="shared" si="4"/>
        <v>0</v>
      </c>
      <c r="AC11" s="304">
        <f t="shared" si="4"/>
        <v>0</v>
      </c>
      <c r="AD11" s="304">
        <f t="shared" si="4"/>
        <v>0</v>
      </c>
      <c r="AE11" s="304">
        <f t="shared" si="4"/>
        <v>0</v>
      </c>
      <c r="AF11" s="304">
        <f t="shared" si="4"/>
        <v>0</v>
      </c>
      <c r="AG11" s="304">
        <f t="shared" si="4"/>
        <v>0</v>
      </c>
    </row>
    <row r="12" spans="1:33" ht="18" customHeight="1" x14ac:dyDescent="0.25">
      <c r="A12" s="201" t="s">
        <v>205</v>
      </c>
      <c r="B12" s="202">
        <f t="shared" si="5"/>
        <v>120</v>
      </c>
      <c r="C12" s="202">
        <v>16</v>
      </c>
      <c r="D12" s="202">
        <v>15</v>
      </c>
      <c r="E12" s="202">
        <v>23</v>
      </c>
      <c r="F12" s="203">
        <v>43</v>
      </c>
      <c r="G12" s="203">
        <v>10</v>
      </c>
      <c r="H12" s="203">
        <v>13</v>
      </c>
      <c r="I12" s="264"/>
      <c r="J12" s="264"/>
      <c r="K12" s="264"/>
      <c r="L12" s="264"/>
      <c r="M12" s="264"/>
      <c r="N12" s="264"/>
      <c r="O12" s="264"/>
      <c r="P12" s="188"/>
      <c r="Q12" s="191"/>
      <c r="R12" s="191" t="str">
        <f t="shared" si="2"/>
        <v>OK</v>
      </c>
      <c r="S12" s="191"/>
      <c r="T12" s="188"/>
      <c r="U12" s="188"/>
      <c r="V12" s="197" t="str">
        <f>IF(B12+B30+B39+B48+B57+B66='profilare   durata'!B14,"CORECT","GRESIT")</f>
        <v>CORECT</v>
      </c>
      <c r="W12" s="188"/>
      <c r="X12" s="197" t="str">
        <f>IF(B13+B31+B40+B49+B58+B67='profilare   durata'!B15,"CORECT","GRESIT")</f>
        <v>CORECT</v>
      </c>
      <c r="Z12" s="201" t="s">
        <v>205</v>
      </c>
      <c r="AA12" s="304">
        <f t="shared" si="4"/>
        <v>96</v>
      </c>
      <c r="AB12" s="304">
        <f t="shared" si="4"/>
        <v>15</v>
      </c>
      <c r="AC12" s="304">
        <f t="shared" si="4"/>
        <v>12</v>
      </c>
      <c r="AD12" s="304">
        <f t="shared" si="4"/>
        <v>19</v>
      </c>
      <c r="AE12" s="304">
        <f t="shared" si="4"/>
        <v>35</v>
      </c>
      <c r="AF12" s="304">
        <f t="shared" si="4"/>
        <v>8</v>
      </c>
      <c r="AG12" s="304">
        <f t="shared" si="4"/>
        <v>7</v>
      </c>
    </row>
    <row r="13" spans="1:33" ht="18" customHeight="1" x14ac:dyDescent="0.25">
      <c r="A13" s="204" t="s">
        <v>86</v>
      </c>
      <c r="B13" s="202">
        <f t="shared" si="5"/>
        <v>60</v>
      </c>
      <c r="C13" s="202">
        <v>4</v>
      </c>
      <c r="D13" s="202">
        <v>9</v>
      </c>
      <c r="E13" s="202">
        <v>10</v>
      </c>
      <c r="F13" s="203">
        <v>23</v>
      </c>
      <c r="G13" s="203">
        <v>10</v>
      </c>
      <c r="H13" s="203">
        <v>4</v>
      </c>
      <c r="I13" s="264"/>
      <c r="J13" s="264"/>
      <c r="K13" s="264"/>
      <c r="L13" s="264"/>
      <c r="M13" s="264"/>
      <c r="N13" s="264"/>
      <c r="O13" s="264"/>
      <c r="P13" s="188"/>
      <c r="Q13" s="191"/>
      <c r="R13" s="191" t="str">
        <f t="shared" si="2"/>
        <v>OK</v>
      </c>
      <c r="S13" s="188"/>
      <c r="T13" s="188"/>
      <c r="U13" s="188"/>
      <c r="V13" s="191"/>
      <c r="W13" s="188"/>
      <c r="X13" s="191"/>
      <c r="Z13" s="204" t="s">
        <v>86</v>
      </c>
      <c r="AA13" s="304">
        <f>B13-B22</f>
        <v>45</v>
      </c>
      <c r="AB13" s="304">
        <f t="shared" si="4"/>
        <v>3</v>
      </c>
      <c r="AC13" s="304">
        <f t="shared" si="4"/>
        <v>6</v>
      </c>
      <c r="AD13" s="304">
        <f t="shared" si="4"/>
        <v>8</v>
      </c>
      <c r="AE13" s="304">
        <f t="shared" si="4"/>
        <v>17</v>
      </c>
      <c r="AF13" s="304">
        <f t="shared" si="4"/>
        <v>8</v>
      </c>
      <c r="AG13" s="304">
        <f>H13-H22</f>
        <v>3</v>
      </c>
    </row>
    <row r="14" spans="1:33" ht="18" customHeight="1" x14ac:dyDescent="0.25">
      <c r="A14" s="201" t="s">
        <v>206</v>
      </c>
      <c r="B14" s="202">
        <f t="shared" si="5"/>
        <v>1228</v>
      </c>
      <c r="C14" s="202">
        <v>89</v>
      </c>
      <c r="D14" s="202">
        <v>78</v>
      </c>
      <c r="E14" s="202">
        <v>231</v>
      </c>
      <c r="F14" s="203">
        <v>439</v>
      </c>
      <c r="G14" s="203">
        <v>161</v>
      </c>
      <c r="H14" s="203">
        <v>230</v>
      </c>
      <c r="I14" s="264"/>
      <c r="J14" s="264"/>
      <c r="K14" s="264"/>
      <c r="L14" s="264"/>
      <c r="M14" s="264"/>
      <c r="N14" s="264"/>
      <c r="O14" s="264"/>
      <c r="P14" s="188"/>
      <c r="Q14" s="191"/>
      <c r="R14" s="191" t="str">
        <f t="shared" si="2"/>
        <v>OK</v>
      </c>
      <c r="S14" s="188"/>
      <c r="T14" s="188"/>
      <c r="U14" s="188"/>
      <c r="V14" s="188"/>
      <c r="W14" s="188"/>
      <c r="X14" s="188"/>
      <c r="Z14" s="201" t="s">
        <v>206</v>
      </c>
      <c r="AA14" s="304">
        <f>B14-B23</f>
        <v>763</v>
      </c>
      <c r="AB14" s="304">
        <f t="shared" si="4"/>
        <v>71</v>
      </c>
      <c r="AC14" s="304">
        <f t="shared" si="4"/>
        <v>59</v>
      </c>
      <c r="AD14" s="304">
        <f t="shared" si="4"/>
        <v>148</v>
      </c>
      <c r="AE14" s="304">
        <f t="shared" si="4"/>
        <v>292</v>
      </c>
      <c r="AF14" s="304">
        <f t="shared" si="4"/>
        <v>76</v>
      </c>
      <c r="AG14" s="304">
        <f>H14-H23</f>
        <v>117</v>
      </c>
    </row>
    <row r="15" spans="1:33" ht="18" customHeight="1" x14ac:dyDescent="0.25">
      <c r="A15" s="204" t="s">
        <v>86</v>
      </c>
      <c r="B15" s="202">
        <f t="shared" si="5"/>
        <v>548</v>
      </c>
      <c r="C15" s="203">
        <v>22</v>
      </c>
      <c r="D15" s="203">
        <v>27</v>
      </c>
      <c r="E15" s="203">
        <v>87</v>
      </c>
      <c r="F15" s="203">
        <v>198</v>
      </c>
      <c r="G15" s="203">
        <v>94</v>
      </c>
      <c r="H15" s="203">
        <v>120</v>
      </c>
      <c r="I15" s="264"/>
      <c r="J15" s="264"/>
      <c r="K15" s="264"/>
      <c r="L15" s="264"/>
      <c r="M15" s="264"/>
      <c r="N15" s="264"/>
      <c r="O15" s="264"/>
      <c r="P15" s="188"/>
      <c r="Q15" s="191"/>
      <c r="R15" s="191" t="str">
        <f t="shared" si="2"/>
        <v>OK</v>
      </c>
      <c r="S15" s="188"/>
      <c r="T15" s="188"/>
      <c r="U15" s="188"/>
      <c r="V15" s="188"/>
      <c r="W15" s="188"/>
      <c r="X15" s="188"/>
      <c r="Z15" s="204" t="s">
        <v>86</v>
      </c>
      <c r="AA15" s="304">
        <f>B15-B24</f>
        <v>310</v>
      </c>
      <c r="AB15" s="304">
        <f t="shared" si="4"/>
        <v>20</v>
      </c>
      <c r="AC15" s="304">
        <f t="shared" si="4"/>
        <v>18</v>
      </c>
      <c r="AD15" s="304">
        <f t="shared" si="4"/>
        <v>44</v>
      </c>
      <c r="AE15" s="304">
        <f t="shared" si="4"/>
        <v>125</v>
      </c>
      <c r="AF15" s="304">
        <f t="shared" si="4"/>
        <v>41</v>
      </c>
      <c r="AG15" s="304">
        <f>H15-H24</f>
        <v>62</v>
      </c>
    </row>
    <row r="16" spans="1:33" ht="18" customHeight="1" x14ac:dyDescent="0.25">
      <c r="A16" s="201" t="s">
        <v>207</v>
      </c>
      <c r="B16" s="202">
        <v>654</v>
      </c>
      <c r="C16" s="203">
        <v>24</v>
      </c>
      <c r="D16" s="203">
        <v>20</v>
      </c>
      <c r="E16" s="203">
        <v>95</v>
      </c>
      <c r="F16" s="203">
        <v>230</v>
      </c>
      <c r="G16" s="203">
        <v>122</v>
      </c>
      <c r="H16" s="203">
        <v>163</v>
      </c>
      <c r="I16" s="264"/>
      <c r="J16" s="264"/>
      <c r="K16" s="264"/>
      <c r="L16" s="264"/>
      <c r="M16" s="264"/>
      <c r="N16" s="264"/>
      <c r="O16" s="264"/>
      <c r="P16" s="188"/>
      <c r="Q16" s="191"/>
      <c r="R16" s="191" t="str">
        <f t="shared" si="2"/>
        <v>OK</v>
      </c>
      <c r="S16" s="188"/>
      <c r="T16" s="188"/>
      <c r="U16" s="188"/>
      <c r="V16" s="188" t="s">
        <v>215</v>
      </c>
      <c r="W16" s="188"/>
      <c r="X16" s="188" t="s">
        <v>137</v>
      </c>
      <c r="Z16" s="201" t="s">
        <v>207</v>
      </c>
      <c r="AA16" s="304">
        <f>B16-B25</f>
        <v>452</v>
      </c>
      <c r="AB16" s="304">
        <f t="shared" si="4"/>
        <v>22</v>
      </c>
      <c r="AC16" s="304">
        <f t="shared" si="4"/>
        <v>17</v>
      </c>
      <c r="AD16" s="304">
        <f t="shared" si="4"/>
        <v>70</v>
      </c>
      <c r="AE16" s="304">
        <f t="shared" si="4"/>
        <v>164</v>
      </c>
      <c r="AF16" s="304">
        <f>G16-G25</f>
        <v>74</v>
      </c>
      <c r="AG16" s="304">
        <f>H16-H25</f>
        <v>105</v>
      </c>
    </row>
    <row r="17" spans="1:33" ht="18" customHeight="1" thickBot="1" x14ac:dyDescent="0.3">
      <c r="A17" s="253" t="s">
        <v>86</v>
      </c>
      <c r="B17" s="202">
        <f t="shared" si="5"/>
        <v>307</v>
      </c>
      <c r="C17" s="241">
        <v>8</v>
      </c>
      <c r="D17" s="241">
        <v>3</v>
      </c>
      <c r="E17" s="241">
        <v>39</v>
      </c>
      <c r="F17" s="241">
        <v>106</v>
      </c>
      <c r="G17" s="241">
        <v>71</v>
      </c>
      <c r="H17" s="241">
        <v>80</v>
      </c>
      <c r="I17" s="263"/>
      <c r="J17" s="263"/>
      <c r="K17" s="263"/>
      <c r="L17" s="263"/>
      <c r="M17" s="263"/>
      <c r="N17" s="263"/>
      <c r="O17" s="263"/>
      <c r="P17" s="188"/>
      <c r="Q17" s="191"/>
      <c r="R17" s="191" t="str">
        <f t="shared" si="2"/>
        <v>OK</v>
      </c>
      <c r="S17" s="191"/>
      <c r="T17" s="188"/>
      <c r="U17" s="188"/>
      <c r="V17" s="197" t="str">
        <f>IF(B14+B32+B41+B50+B59+B68='profilare   durata'!B17,"CORECT","GRESIT")</f>
        <v>CORECT</v>
      </c>
      <c r="W17" s="188"/>
      <c r="X17" s="197" t="str">
        <f>IF(B15+B33+B42+B51+B60+B69='profilare   durata'!B18,"CORECT","GRESIT")</f>
        <v>CORECT</v>
      </c>
      <c r="Z17" s="204" t="s">
        <v>86</v>
      </c>
      <c r="AA17" s="304">
        <f>B17-B26</f>
        <v>177</v>
      </c>
      <c r="AB17" s="304">
        <f>C17-C26</f>
        <v>8</v>
      </c>
      <c r="AC17" s="304">
        <f>D17-D26</f>
        <v>1</v>
      </c>
      <c r="AD17" s="304">
        <f>E17-E26</f>
        <v>25</v>
      </c>
      <c r="AE17" s="304">
        <f>F17-F26</f>
        <v>62</v>
      </c>
      <c r="AF17" s="304">
        <f>G17-G26</f>
        <v>37</v>
      </c>
      <c r="AG17" s="304">
        <f>H17-H26</f>
        <v>44</v>
      </c>
    </row>
    <row r="18" spans="1:33" ht="19.5" thickTop="1" thickBot="1" x14ac:dyDescent="0.4">
      <c r="A18" s="252" t="s">
        <v>258</v>
      </c>
      <c r="B18" s="251">
        <v>691</v>
      </c>
      <c r="C18" s="240">
        <v>21</v>
      </c>
      <c r="D18" s="240">
        <v>25</v>
      </c>
      <c r="E18" s="240">
        <v>112</v>
      </c>
      <c r="F18" s="240">
        <v>221</v>
      </c>
      <c r="G18" s="240">
        <v>135</v>
      </c>
      <c r="H18" s="242">
        <v>177</v>
      </c>
      <c r="I18" s="265" t="b">
        <f>B18&lt;=B9</f>
        <v>1</v>
      </c>
      <c r="J18" s="265" t="b">
        <f t="shared" ref="J18:O26" si="6">C18&lt;=C9</f>
        <v>1</v>
      </c>
      <c r="K18" s="265" t="b">
        <f t="shared" si="6"/>
        <v>1</v>
      </c>
      <c r="L18" s="265" t="b">
        <f t="shared" si="6"/>
        <v>1</v>
      </c>
      <c r="M18" s="265" t="b">
        <f t="shared" si="6"/>
        <v>1</v>
      </c>
      <c r="N18" s="265" t="b">
        <f t="shared" si="6"/>
        <v>1</v>
      </c>
      <c r="O18" s="265" t="b">
        <f t="shared" si="6"/>
        <v>1</v>
      </c>
      <c r="P18" s="318"/>
      <c r="Q18" s="191"/>
      <c r="R18" s="191" t="str">
        <f t="shared" si="2"/>
        <v>OK</v>
      </c>
      <c r="S18" s="188"/>
      <c r="T18" s="188"/>
      <c r="U18" s="188"/>
      <c r="V18" s="191"/>
      <c r="W18" s="188"/>
      <c r="X18" s="191"/>
    </row>
    <row r="19" spans="1:33" ht="19.5" thickTop="1" thickBot="1" x14ac:dyDescent="0.4">
      <c r="A19" s="249" t="s">
        <v>204</v>
      </c>
      <c r="B19" s="248">
        <f>C19+D19+E19+F19+G19+H19</f>
        <v>0</v>
      </c>
      <c r="C19" s="239">
        <v>0</v>
      </c>
      <c r="D19" s="239">
        <v>0</v>
      </c>
      <c r="E19" s="239">
        <v>0</v>
      </c>
      <c r="F19" s="239">
        <v>0</v>
      </c>
      <c r="G19" s="239">
        <v>0</v>
      </c>
      <c r="H19" s="243">
        <v>0</v>
      </c>
      <c r="I19" s="265" t="b">
        <f t="shared" ref="I19:I26" si="7">B19&lt;=B10</f>
        <v>1</v>
      </c>
      <c r="J19" s="265" t="b">
        <f t="shared" si="6"/>
        <v>1</v>
      </c>
      <c r="K19" s="265" t="b">
        <f t="shared" si="6"/>
        <v>1</v>
      </c>
      <c r="L19" s="265" t="b">
        <f t="shared" si="6"/>
        <v>1</v>
      </c>
      <c r="M19" s="265" t="b">
        <f t="shared" si="6"/>
        <v>1</v>
      </c>
      <c r="N19" s="265" t="b">
        <f t="shared" si="6"/>
        <v>1</v>
      </c>
      <c r="O19" s="265" t="b">
        <f t="shared" si="6"/>
        <v>1</v>
      </c>
      <c r="P19" s="191"/>
      <c r="Q19" s="191"/>
      <c r="R19" s="191" t="str">
        <f t="shared" si="2"/>
        <v>OK</v>
      </c>
      <c r="S19" s="188"/>
      <c r="T19" s="188"/>
      <c r="U19" s="188"/>
      <c r="V19" s="188"/>
      <c r="W19" s="188"/>
      <c r="X19" s="188"/>
    </row>
    <row r="20" spans="1:33" ht="19.5" thickTop="1" thickBot="1" x14ac:dyDescent="0.4">
      <c r="A20" s="250" t="s">
        <v>86</v>
      </c>
      <c r="B20" s="248">
        <f t="shared" ref="B20" si="8">C20+D20+E20+F20+G20+H20</f>
        <v>0</v>
      </c>
      <c r="C20" s="239">
        <v>0</v>
      </c>
      <c r="D20" s="239">
        <v>0</v>
      </c>
      <c r="E20" s="239">
        <v>0</v>
      </c>
      <c r="F20" s="239">
        <v>0</v>
      </c>
      <c r="G20" s="239">
        <v>0</v>
      </c>
      <c r="H20" s="243">
        <v>0</v>
      </c>
      <c r="I20" s="265" t="b">
        <f t="shared" si="7"/>
        <v>1</v>
      </c>
      <c r="J20" s="265" t="b">
        <f t="shared" si="6"/>
        <v>1</v>
      </c>
      <c r="K20" s="265" t="b">
        <f t="shared" si="6"/>
        <v>1</v>
      </c>
      <c r="L20" s="265" t="b">
        <f t="shared" si="6"/>
        <v>1</v>
      </c>
      <c r="M20" s="265" t="b">
        <f t="shared" si="6"/>
        <v>1</v>
      </c>
      <c r="N20" s="265" t="b">
        <f t="shared" si="6"/>
        <v>1</v>
      </c>
      <c r="O20" s="265" t="b">
        <f t="shared" si="6"/>
        <v>1</v>
      </c>
      <c r="P20" s="188"/>
      <c r="Q20" s="191"/>
      <c r="R20" s="191" t="str">
        <f t="shared" si="2"/>
        <v>OK</v>
      </c>
      <c r="S20" s="188"/>
      <c r="T20" s="188"/>
      <c r="U20" s="188"/>
      <c r="V20" s="188" t="s">
        <v>216</v>
      </c>
      <c r="W20" s="188"/>
      <c r="X20" s="188" t="s">
        <v>137</v>
      </c>
    </row>
    <row r="21" spans="1:33" ht="19.5" thickTop="1" thickBot="1" x14ac:dyDescent="0.4">
      <c r="A21" s="249" t="s">
        <v>205</v>
      </c>
      <c r="B21" s="248">
        <v>24</v>
      </c>
      <c r="C21" s="239">
        <v>1</v>
      </c>
      <c r="D21" s="239">
        <v>3</v>
      </c>
      <c r="E21" s="239">
        <v>4</v>
      </c>
      <c r="F21" s="239">
        <v>8</v>
      </c>
      <c r="G21" s="239">
        <v>2</v>
      </c>
      <c r="H21" s="243">
        <v>6</v>
      </c>
      <c r="I21" s="265" t="b">
        <f t="shared" si="7"/>
        <v>1</v>
      </c>
      <c r="J21" s="265" t="b">
        <f t="shared" si="6"/>
        <v>1</v>
      </c>
      <c r="K21" s="265" t="b">
        <f t="shared" si="6"/>
        <v>1</v>
      </c>
      <c r="L21" s="265" t="b">
        <f t="shared" si="6"/>
        <v>1</v>
      </c>
      <c r="M21" s="265" t="b">
        <f t="shared" si="6"/>
        <v>1</v>
      </c>
      <c r="N21" s="265" t="b">
        <f t="shared" si="6"/>
        <v>1</v>
      </c>
      <c r="O21" s="265" t="b">
        <f t="shared" si="6"/>
        <v>1</v>
      </c>
      <c r="P21" s="188"/>
      <c r="Q21" s="191"/>
      <c r="R21" s="191" t="str">
        <f t="shared" si="2"/>
        <v>OK</v>
      </c>
      <c r="S21" s="191"/>
      <c r="T21" s="188"/>
      <c r="U21" s="188"/>
      <c r="V21" s="197" t="str">
        <f>IF(B16+B34+B43+B52+B61+B70='profilare   durata'!B20,"CORECT","GRESIT")</f>
        <v>CORECT</v>
      </c>
      <c r="W21" s="188"/>
      <c r="X21" s="197" t="str">
        <f>IF(B17+B35+B44+B53+B62+B71='profilare   durata'!B21,"CORECT","GRESIT")</f>
        <v>CORECT</v>
      </c>
    </row>
    <row r="22" spans="1:33" ht="19.5" thickTop="1" thickBot="1" x14ac:dyDescent="0.4">
      <c r="A22" s="250" t="s">
        <v>86</v>
      </c>
      <c r="B22" s="248">
        <v>15</v>
      </c>
      <c r="C22" s="239">
        <v>1</v>
      </c>
      <c r="D22" s="239">
        <v>3</v>
      </c>
      <c r="E22" s="239">
        <v>2</v>
      </c>
      <c r="F22" s="239">
        <v>6</v>
      </c>
      <c r="G22" s="239">
        <v>2</v>
      </c>
      <c r="H22" s="243">
        <v>1</v>
      </c>
      <c r="I22" s="265" t="b">
        <f t="shared" si="7"/>
        <v>1</v>
      </c>
      <c r="J22" s="265" t="b">
        <f t="shared" si="6"/>
        <v>1</v>
      </c>
      <c r="K22" s="265" t="b">
        <f t="shared" si="6"/>
        <v>1</v>
      </c>
      <c r="L22" s="265" t="b">
        <f t="shared" si="6"/>
        <v>1</v>
      </c>
      <c r="M22" s="265" t="b">
        <f t="shared" si="6"/>
        <v>1</v>
      </c>
      <c r="N22" s="265" t="b">
        <f t="shared" si="6"/>
        <v>1</v>
      </c>
      <c r="O22" s="265" t="b">
        <f t="shared" si="6"/>
        <v>1</v>
      </c>
      <c r="P22" s="188"/>
      <c r="Q22" s="191"/>
      <c r="R22" s="191" t="str">
        <f t="shared" si="2"/>
        <v>OK</v>
      </c>
      <c r="S22" s="188"/>
      <c r="T22" s="188"/>
      <c r="U22" s="188"/>
      <c r="V22" s="191"/>
      <c r="W22" s="188"/>
      <c r="X22" s="191"/>
    </row>
    <row r="23" spans="1:33" ht="19.5" thickTop="1" thickBot="1" x14ac:dyDescent="0.4">
      <c r="A23" s="249" t="s">
        <v>206</v>
      </c>
      <c r="B23" s="248">
        <v>465</v>
      </c>
      <c r="C23" s="238">
        <v>18</v>
      </c>
      <c r="D23" s="238">
        <v>19</v>
      </c>
      <c r="E23" s="238">
        <v>83</v>
      </c>
      <c r="F23" s="239">
        <v>147</v>
      </c>
      <c r="G23" s="239">
        <v>85</v>
      </c>
      <c r="H23" s="243">
        <v>113</v>
      </c>
      <c r="I23" s="265" t="b">
        <f t="shared" si="7"/>
        <v>1</v>
      </c>
      <c r="J23" s="265" t="b">
        <f t="shared" si="6"/>
        <v>1</v>
      </c>
      <c r="K23" s="265" t="b">
        <f t="shared" si="6"/>
        <v>1</v>
      </c>
      <c r="L23" s="265" t="b">
        <f t="shared" si="6"/>
        <v>1</v>
      </c>
      <c r="M23" s="265" t="b">
        <f t="shared" si="6"/>
        <v>1</v>
      </c>
      <c r="N23" s="265" t="b">
        <f t="shared" si="6"/>
        <v>1</v>
      </c>
      <c r="O23" s="265" t="b">
        <f t="shared" si="6"/>
        <v>1</v>
      </c>
      <c r="P23" s="188"/>
      <c r="Q23" s="191"/>
      <c r="R23" s="191" t="str">
        <f t="shared" si="2"/>
        <v>OK</v>
      </c>
      <c r="S23" s="188"/>
      <c r="T23" s="188"/>
      <c r="U23" s="188"/>
      <c r="V23" s="191"/>
      <c r="W23" s="188"/>
      <c r="X23" s="191"/>
    </row>
    <row r="24" spans="1:33" ht="19.5" thickTop="1" thickBot="1" x14ac:dyDescent="0.4">
      <c r="A24" s="250" t="s">
        <v>86</v>
      </c>
      <c r="B24" s="248">
        <v>238</v>
      </c>
      <c r="C24" s="239">
        <v>2</v>
      </c>
      <c r="D24" s="239">
        <v>9</v>
      </c>
      <c r="E24" s="239">
        <v>43</v>
      </c>
      <c r="F24" s="239">
        <v>73</v>
      </c>
      <c r="G24" s="239">
        <v>53</v>
      </c>
      <c r="H24" s="243">
        <v>58</v>
      </c>
      <c r="I24" s="265" t="b">
        <f t="shared" si="7"/>
        <v>1</v>
      </c>
      <c r="J24" s="265" t="b">
        <f t="shared" si="6"/>
        <v>1</v>
      </c>
      <c r="K24" s="265" t="b">
        <f t="shared" si="6"/>
        <v>1</v>
      </c>
      <c r="L24" s="265" t="b">
        <f t="shared" si="6"/>
        <v>1</v>
      </c>
      <c r="M24" s="265" t="b">
        <f t="shared" si="6"/>
        <v>1</v>
      </c>
      <c r="N24" s="265" t="b">
        <f t="shared" si="6"/>
        <v>1</v>
      </c>
      <c r="O24" s="265" t="b">
        <f t="shared" si="6"/>
        <v>1</v>
      </c>
      <c r="P24" s="188"/>
      <c r="Q24" s="191"/>
      <c r="R24" s="191" t="str">
        <f t="shared" si="2"/>
        <v>OK</v>
      </c>
      <c r="S24" s="188"/>
      <c r="T24" s="188"/>
      <c r="U24" s="188"/>
      <c r="V24" s="205"/>
      <c r="W24" s="191"/>
      <c r="X24" s="191"/>
    </row>
    <row r="25" spans="1:33" ht="19.5" thickTop="1" thickBot="1" x14ac:dyDescent="0.4">
      <c r="A25" s="249" t="s">
        <v>207</v>
      </c>
      <c r="B25" s="248">
        <v>202</v>
      </c>
      <c r="C25" s="239">
        <v>2</v>
      </c>
      <c r="D25" s="239">
        <v>3</v>
      </c>
      <c r="E25" s="239">
        <v>25</v>
      </c>
      <c r="F25" s="239">
        <v>66</v>
      </c>
      <c r="G25" s="239">
        <v>48</v>
      </c>
      <c r="H25" s="243">
        <v>58</v>
      </c>
      <c r="I25" s="265" t="b">
        <f t="shared" si="7"/>
        <v>1</v>
      </c>
      <c r="J25" s="265" t="b">
        <f t="shared" si="6"/>
        <v>1</v>
      </c>
      <c r="K25" s="265" t="b">
        <f t="shared" si="6"/>
        <v>1</v>
      </c>
      <c r="L25" s="265" t="b">
        <f t="shared" si="6"/>
        <v>1</v>
      </c>
      <c r="M25" s="265" t="b">
        <f t="shared" si="6"/>
        <v>1</v>
      </c>
      <c r="N25" s="265" t="b">
        <f t="shared" si="6"/>
        <v>1</v>
      </c>
      <c r="O25" s="265" t="b">
        <f t="shared" si="6"/>
        <v>1</v>
      </c>
      <c r="P25" s="188"/>
      <c r="Q25" s="191"/>
      <c r="R25" s="191" t="str">
        <f t="shared" si="2"/>
        <v>OK</v>
      </c>
      <c r="S25" s="188"/>
      <c r="T25" s="188"/>
      <c r="U25" s="188"/>
      <c r="V25" s="205"/>
      <c r="W25" s="191"/>
      <c r="X25" s="191"/>
    </row>
    <row r="26" spans="1:33" ht="19.5" thickTop="1" thickBot="1" x14ac:dyDescent="0.4">
      <c r="A26" s="250" t="s">
        <v>86</v>
      </c>
      <c r="B26" s="248">
        <v>130</v>
      </c>
      <c r="C26" s="246">
        <v>0</v>
      </c>
      <c r="D26" s="246">
        <v>2</v>
      </c>
      <c r="E26" s="246">
        <v>14</v>
      </c>
      <c r="F26" s="246">
        <v>44</v>
      </c>
      <c r="G26" s="246">
        <v>34</v>
      </c>
      <c r="H26" s="247">
        <v>36</v>
      </c>
      <c r="I26" s="265" t="b">
        <f t="shared" si="7"/>
        <v>1</v>
      </c>
      <c r="J26" s="265" t="b">
        <f t="shared" si="6"/>
        <v>1</v>
      </c>
      <c r="K26" s="265" t="b">
        <f t="shared" si="6"/>
        <v>1</v>
      </c>
      <c r="L26" s="265" t="b">
        <f t="shared" si="6"/>
        <v>1</v>
      </c>
      <c r="M26" s="265" t="b">
        <f t="shared" si="6"/>
        <v>1</v>
      </c>
      <c r="N26" s="265" t="b">
        <f t="shared" si="6"/>
        <v>1</v>
      </c>
      <c r="O26" s="265" t="b">
        <f t="shared" si="6"/>
        <v>1</v>
      </c>
      <c r="P26" s="188"/>
      <c r="Q26" s="191"/>
      <c r="R26" s="191" t="str">
        <f t="shared" si="2"/>
        <v>OK</v>
      </c>
      <c r="S26" s="188"/>
      <c r="T26" s="188"/>
      <c r="U26" s="188"/>
      <c r="V26" s="205"/>
      <c r="W26" s="191"/>
      <c r="X26" s="191"/>
    </row>
    <row r="27" spans="1:33" ht="16.5" thickTop="1" x14ac:dyDescent="0.25">
      <c r="A27" s="244" t="s">
        <v>220</v>
      </c>
      <c r="B27" s="245">
        <f>'f17 GRUPE VARSTA'!C24</f>
        <v>3049</v>
      </c>
      <c r="C27" s="245">
        <f>'f17 GRUPE VARSTA'!D24</f>
        <v>121</v>
      </c>
      <c r="D27" s="245">
        <f>'f17 GRUPE VARSTA'!E24</f>
        <v>114</v>
      </c>
      <c r="E27" s="245">
        <f>'f17 GRUPE VARSTA'!F24</f>
        <v>388</v>
      </c>
      <c r="F27" s="245">
        <f>'f17 GRUPE VARSTA'!G24</f>
        <v>735</v>
      </c>
      <c r="G27" s="245">
        <v>747</v>
      </c>
      <c r="H27" s="245">
        <v>944</v>
      </c>
      <c r="I27" s="266">
        <f>B27+B36+B45+B54+B63+B9-B7</f>
        <v>0</v>
      </c>
      <c r="J27" s="266">
        <f t="shared" ref="J27:O27" si="9">C27+C36+C45+C54+C63+C9-C7</f>
        <v>0</v>
      </c>
      <c r="K27" s="266">
        <f t="shared" si="9"/>
        <v>0</v>
      </c>
      <c r="L27" s="266">
        <f t="shared" si="9"/>
        <v>0</v>
      </c>
      <c r="M27" s="266">
        <f t="shared" si="9"/>
        <v>0</v>
      </c>
      <c r="N27" s="266">
        <f t="shared" si="9"/>
        <v>0</v>
      </c>
      <c r="O27" s="266">
        <f t="shared" si="9"/>
        <v>0</v>
      </c>
      <c r="P27" s="318"/>
      <c r="Q27" s="191"/>
      <c r="R27" s="191" t="str">
        <f t="shared" si="2"/>
        <v>OK</v>
      </c>
      <c r="S27" s="188"/>
      <c r="T27" s="188"/>
      <c r="U27" s="188"/>
      <c r="V27" s="205"/>
      <c r="W27" s="191"/>
      <c r="X27" s="191"/>
    </row>
    <row r="28" spans="1:33" x14ac:dyDescent="0.25">
      <c r="A28" s="201" t="s">
        <v>204</v>
      </c>
      <c r="B28" s="202">
        <v>0</v>
      </c>
      <c r="C28" s="203">
        <v>0</v>
      </c>
      <c r="D28" s="203">
        <v>0</v>
      </c>
      <c r="E28" s="203">
        <v>0</v>
      </c>
      <c r="F28" s="203">
        <v>0</v>
      </c>
      <c r="G28" s="203">
        <v>0</v>
      </c>
      <c r="H28" s="203">
        <v>0</v>
      </c>
      <c r="I28" s="263"/>
      <c r="J28" s="263"/>
      <c r="K28" s="263"/>
      <c r="L28" s="263"/>
      <c r="M28" s="263"/>
      <c r="N28" s="263"/>
      <c r="O28" s="263"/>
      <c r="P28" s="188"/>
      <c r="Q28" s="191"/>
      <c r="R28" s="191" t="str">
        <f t="shared" si="2"/>
        <v>OK</v>
      </c>
      <c r="S28" s="188"/>
      <c r="T28" s="188"/>
      <c r="U28" s="188"/>
      <c r="V28" s="206"/>
      <c r="W28" s="191"/>
      <c r="X28" s="191"/>
    </row>
    <row r="29" spans="1:33" x14ac:dyDescent="0.25">
      <c r="A29" s="204" t="s">
        <v>86</v>
      </c>
      <c r="B29" s="202">
        <f t="shared" ref="B29:B33" si="10">C29+D29+E29+F29+G29+H29</f>
        <v>0</v>
      </c>
      <c r="C29" s="203">
        <v>0</v>
      </c>
      <c r="D29" s="203">
        <v>0</v>
      </c>
      <c r="E29" s="203">
        <v>0</v>
      </c>
      <c r="F29" s="203">
        <v>0</v>
      </c>
      <c r="G29" s="203">
        <v>0</v>
      </c>
      <c r="H29" s="203">
        <v>0</v>
      </c>
      <c r="I29" s="263"/>
      <c r="J29" s="263"/>
      <c r="K29" s="263"/>
      <c r="L29" s="263"/>
      <c r="M29" s="263"/>
      <c r="N29" s="263"/>
      <c r="O29" s="263"/>
      <c r="P29" s="188"/>
      <c r="Q29" s="191"/>
      <c r="R29" s="191" t="str">
        <f t="shared" si="2"/>
        <v>OK</v>
      </c>
      <c r="S29" s="188"/>
      <c r="T29" s="188"/>
      <c r="U29" s="188"/>
      <c r="V29" s="205"/>
      <c r="W29" s="191"/>
      <c r="X29" s="191"/>
    </row>
    <row r="30" spans="1:33" x14ac:dyDescent="0.25">
      <c r="A30" s="201" t="s">
        <v>205</v>
      </c>
      <c r="B30" s="202">
        <f>C30+D30+E30+F30+G30+H30</f>
        <v>434</v>
      </c>
      <c r="C30" s="203">
        <v>26</v>
      </c>
      <c r="D30" s="203">
        <v>25</v>
      </c>
      <c r="E30" s="203">
        <v>67</v>
      </c>
      <c r="F30" s="203">
        <v>103</v>
      </c>
      <c r="G30" s="203">
        <v>101</v>
      </c>
      <c r="H30" s="203">
        <v>112</v>
      </c>
      <c r="I30" s="263"/>
      <c r="J30" s="263"/>
      <c r="K30" s="263"/>
      <c r="L30" s="263"/>
      <c r="M30" s="263"/>
      <c r="N30" s="263"/>
      <c r="O30" s="263"/>
      <c r="P30" s="188"/>
      <c r="Q30" s="191"/>
      <c r="R30" s="191" t="str">
        <f t="shared" si="2"/>
        <v>OK</v>
      </c>
      <c r="S30" s="188"/>
      <c r="T30" s="188"/>
      <c r="U30" s="188"/>
      <c r="V30" s="205"/>
      <c r="W30" s="191"/>
      <c r="X30" s="191"/>
    </row>
    <row r="31" spans="1:33" x14ac:dyDescent="0.25">
      <c r="A31" s="204" t="s">
        <v>86</v>
      </c>
      <c r="B31" s="202">
        <v>170</v>
      </c>
      <c r="C31" s="203">
        <v>9</v>
      </c>
      <c r="D31" s="203">
        <v>4</v>
      </c>
      <c r="E31" s="203">
        <v>30</v>
      </c>
      <c r="F31" s="203">
        <v>43</v>
      </c>
      <c r="G31" s="203">
        <v>45</v>
      </c>
      <c r="H31" s="203">
        <v>39</v>
      </c>
      <c r="I31" s="263"/>
      <c r="J31" s="263"/>
      <c r="K31" s="263"/>
      <c r="L31" s="263"/>
      <c r="M31" s="263"/>
      <c r="N31" s="263"/>
      <c r="O31" s="263"/>
      <c r="P31" s="188"/>
      <c r="Q31" s="191"/>
      <c r="R31" s="191" t="str">
        <f t="shared" si="2"/>
        <v>OK</v>
      </c>
      <c r="S31" s="188"/>
      <c r="T31" s="188"/>
      <c r="U31" s="188"/>
      <c r="V31" s="205"/>
      <c r="W31" s="191"/>
      <c r="X31" s="191"/>
    </row>
    <row r="32" spans="1:33" x14ac:dyDescent="0.25">
      <c r="A32" s="201" t="s">
        <v>206</v>
      </c>
      <c r="B32" s="202">
        <f t="shared" si="10"/>
        <v>2469</v>
      </c>
      <c r="C32" s="203">
        <v>88</v>
      </c>
      <c r="D32" s="203">
        <v>84</v>
      </c>
      <c r="E32" s="203">
        <v>299</v>
      </c>
      <c r="F32" s="203">
        <v>601</v>
      </c>
      <c r="G32" s="203">
        <v>613</v>
      </c>
      <c r="H32" s="203">
        <v>784</v>
      </c>
      <c r="I32" s="263"/>
      <c r="J32" s="263"/>
      <c r="K32" s="263"/>
      <c r="L32" s="263"/>
      <c r="M32" s="263"/>
      <c r="N32" s="263"/>
      <c r="O32" s="263"/>
      <c r="P32" s="188"/>
      <c r="Q32" s="191"/>
      <c r="R32" s="191" t="str">
        <f t="shared" si="2"/>
        <v>OK</v>
      </c>
      <c r="S32" s="188"/>
      <c r="T32" s="188"/>
      <c r="U32" s="188"/>
      <c r="V32" s="205"/>
      <c r="W32" s="191"/>
      <c r="X32" s="191"/>
    </row>
    <row r="33" spans="1:24" x14ac:dyDescent="0.25">
      <c r="A33" s="204" t="s">
        <v>86</v>
      </c>
      <c r="B33" s="202">
        <f t="shared" si="10"/>
        <v>1026</v>
      </c>
      <c r="C33" s="203">
        <v>30</v>
      </c>
      <c r="D33" s="203">
        <v>24</v>
      </c>
      <c r="E33" s="203">
        <v>102</v>
      </c>
      <c r="F33" s="203">
        <v>275</v>
      </c>
      <c r="G33" s="203">
        <v>270</v>
      </c>
      <c r="H33" s="203">
        <v>325</v>
      </c>
      <c r="I33" s="263"/>
      <c r="J33" s="263"/>
      <c r="K33" s="263"/>
      <c r="L33" s="263"/>
      <c r="M33" s="263"/>
      <c r="N33" s="263"/>
      <c r="O33" s="263"/>
      <c r="P33" s="188"/>
      <c r="Q33" s="191"/>
      <c r="R33" s="191" t="str">
        <f t="shared" si="2"/>
        <v>OK</v>
      </c>
      <c r="S33" s="188"/>
      <c r="T33" s="188"/>
      <c r="U33" s="188"/>
      <c r="V33" s="205"/>
      <c r="W33" s="191"/>
      <c r="X33" s="191"/>
    </row>
    <row r="34" spans="1:24" x14ac:dyDescent="0.25">
      <c r="A34" s="201" t="s">
        <v>207</v>
      </c>
      <c r="B34" s="202">
        <f>C34+D34+E34+F34+G34+H34</f>
        <v>146</v>
      </c>
      <c r="C34" s="203">
        <v>7</v>
      </c>
      <c r="D34" s="203">
        <v>5</v>
      </c>
      <c r="E34" s="203">
        <v>22</v>
      </c>
      <c r="F34" s="203">
        <v>31</v>
      </c>
      <c r="G34" s="203">
        <v>33</v>
      </c>
      <c r="H34" s="203">
        <v>48</v>
      </c>
      <c r="I34" s="263"/>
      <c r="J34" s="263"/>
      <c r="K34" s="263"/>
      <c r="L34" s="263"/>
      <c r="M34" s="263"/>
      <c r="N34" s="263"/>
      <c r="O34" s="263"/>
      <c r="P34" s="188"/>
      <c r="Q34" s="191"/>
      <c r="R34" s="191" t="str">
        <f t="shared" si="2"/>
        <v>OK</v>
      </c>
      <c r="S34" s="188"/>
      <c r="T34" s="188"/>
      <c r="U34" s="188"/>
      <c r="V34" s="205"/>
      <c r="W34" s="191"/>
      <c r="X34" s="191"/>
    </row>
    <row r="35" spans="1:24" x14ac:dyDescent="0.25">
      <c r="A35" s="204" t="s">
        <v>86</v>
      </c>
      <c r="B35" s="202">
        <v>62</v>
      </c>
      <c r="C35" s="207">
        <v>4</v>
      </c>
      <c r="D35" s="207">
        <v>2</v>
      </c>
      <c r="E35" s="207">
        <v>11</v>
      </c>
      <c r="F35" s="207">
        <v>15</v>
      </c>
      <c r="G35" s="207">
        <v>11</v>
      </c>
      <c r="H35" s="203">
        <v>19</v>
      </c>
      <c r="I35" s="263"/>
      <c r="J35" s="263"/>
      <c r="K35" s="263"/>
      <c r="L35" s="263"/>
      <c r="M35" s="263"/>
      <c r="N35" s="263"/>
      <c r="O35" s="263"/>
      <c r="P35" s="188"/>
      <c r="Q35" s="191"/>
      <c r="R35" s="191" t="str">
        <f t="shared" si="2"/>
        <v>OK</v>
      </c>
      <c r="S35" s="188"/>
      <c r="T35" s="188"/>
      <c r="U35" s="188"/>
      <c r="V35" s="205"/>
      <c r="W35" s="191"/>
      <c r="X35" s="191"/>
    </row>
    <row r="36" spans="1:24" ht="30" x14ac:dyDescent="0.25">
      <c r="A36" s="167" t="s">
        <v>221</v>
      </c>
      <c r="B36" s="200">
        <v>732</v>
      </c>
      <c r="C36" s="212">
        <v>14</v>
      </c>
      <c r="D36" s="212">
        <v>7</v>
      </c>
      <c r="E36" s="212">
        <v>78</v>
      </c>
      <c r="F36" s="212">
        <v>173</v>
      </c>
      <c r="G36" s="212">
        <v>212</v>
      </c>
      <c r="H36" s="212">
        <v>248</v>
      </c>
      <c r="I36" s="266">
        <f>B36+B45+B54+B63+B9+B27-B7</f>
        <v>0</v>
      </c>
      <c r="J36" s="266">
        <f t="shared" ref="J36:O36" si="11">C36+C45+C54+C63+C9+C27-C7</f>
        <v>0</v>
      </c>
      <c r="K36" s="266">
        <f t="shared" si="11"/>
        <v>0</v>
      </c>
      <c r="L36" s="266">
        <f t="shared" si="11"/>
        <v>0</v>
      </c>
      <c r="M36" s="266">
        <f t="shared" si="11"/>
        <v>0</v>
      </c>
      <c r="N36" s="266">
        <f t="shared" si="11"/>
        <v>0</v>
      </c>
      <c r="O36" s="266">
        <f t="shared" si="11"/>
        <v>0</v>
      </c>
      <c r="R36" s="191" t="str">
        <f t="shared" si="2"/>
        <v>OK</v>
      </c>
    </row>
    <row r="37" spans="1:24" x14ac:dyDescent="0.25">
      <c r="A37" s="201" t="s">
        <v>204</v>
      </c>
      <c r="B37" s="207">
        <f>C37+D37+E37+F37+G37+H37</f>
        <v>1</v>
      </c>
      <c r="C37" s="207">
        <v>0</v>
      </c>
      <c r="D37" s="207">
        <v>0</v>
      </c>
      <c r="E37" s="207">
        <v>0</v>
      </c>
      <c r="F37" s="207">
        <v>1</v>
      </c>
      <c r="G37" s="207">
        <v>0</v>
      </c>
      <c r="H37" s="207">
        <v>0</v>
      </c>
      <c r="I37" s="188"/>
      <c r="J37" s="188"/>
      <c r="K37" s="188"/>
      <c r="L37" s="188"/>
      <c r="M37" s="188"/>
      <c r="N37" s="188"/>
      <c r="O37" s="188"/>
      <c r="R37" s="191" t="str">
        <f t="shared" si="2"/>
        <v>OK</v>
      </c>
    </row>
    <row r="38" spans="1:24" x14ac:dyDescent="0.25">
      <c r="A38" s="204" t="s">
        <v>86</v>
      </c>
      <c r="B38" s="207">
        <f>C38+D38+E38+F38+G38+H38</f>
        <v>1</v>
      </c>
      <c r="C38" s="207">
        <v>0</v>
      </c>
      <c r="D38" s="207">
        <v>0</v>
      </c>
      <c r="E38" s="207">
        <v>0</v>
      </c>
      <c r="F38" s="207">
        <v>1</v>
      </c>
      <c r="G38" s="207">
        <v>0</v>
      </c>
      <c r="H38" s="207">
        <v>0</v>
      </c>
      <c r="I38" s="188"/>
      <c r="J38" s="188"/>
      <c r="K38" s="188"/>
      <c r="L38" s="188"/>
      <c r="M38" s="188"/>
      <c r="N38" s="188"/>
      <c r="O38" s="188"/>
      <c r="R38" s="191" t="str">
        <f t="shared" si="2"/>
        <v>OK</v>
      </c>
    </row>
    <row r="39" spans="1:24" x14ac:dyDescent="0.25">
      <c r="A39" s="201" t="s">
        <v>205</v>
      </c>
      <c r="B39" s="207">
        <f t="shared" ref="B39:B69" si="12">C39+D39+E39+F39+G39+H39</f>
        <v>326</v>
      </c>
      <c r="C39" s="207">
        <v>8</v>
      </c>
      <c r="D39" s="207">
        <v>5</v>
      </c>
      <c r="E39" s="207">
        <v>48</v>
      </c>
      <c r="F39" s="207">
        <v>88</v>
      </c>
      <c r="G39" s="207">
        <v>91</v>
      </c>
      <c r="H39" s="207">
        <v>86</v>
      </c>
      <c r="I39" s="188"/>
      <c r="J39" s="188"/>
      <c r="K39" s="188"/>
      <c r="L39" s="188"/>
      <c r="M39" s="188"/>
      <c r="N39" s="188"/>
      <c r="O39" s="188"/>
      <c r="R39" s="191" t="str">
        <f t="shared" si="2"/>
        <v>OK</v>
      </c>
    </row>
    <row r="40" spans="1:24" x14ac:dyDescent="0.25">
      <c r="A40" s="204" t="s">
        <v>86</v>
      </c>
      <c r="B40" s="207">
        <f t="shared" si="12"/>
        <v>82</v>
      </c>
      <c r="C40" s="207">
        <v>2</v>
      </c>
      <c r="D40" s="207">
        <v>0</v>
      </c>
      <c r="E40" s="207">
        <v>11</v>
      </c>
      <c r="F40" s="207">
        <v>25</v>
      </c>
      <c r="G40" s="207">
        <v>26</v>
      </c>
      <c r="H40" s="207">
        <v>18</v>
      </c>
      <c r="I40" s="188"/>
      <c r="J40" s="188"/>
      <c r="K40" s="188"/>
      <c r="L40" s="188"/>
      <c r="M40" s="188"/>
      <c r="N40" s="188"/>
      <c r="O40" s="188"/>
      <c r="R40" s="191" t="str">
        <f t="shared" si="2"/>
        <v>OK</v>
      </c>
    </row>
    <row r="41" spans="1:24" x14ac:dyDescent="0.25">
      <c r="A41" s="201" t="s">
        <v>206</v>
      </c>
      <c r="B41" s="207">
        <f t="shared" si="12"/>
        <v>357</v>
      </c>
      <c r="C41" s="207">
        <v>4</v>
      </c>
      <c r="D41" s="207">
        <v>1</v>
      </c>
      <c r="E41" s="207">
        <v>22</v>
      </c>
      <c r="F41" s="207">
        <v>77</v>
      </c>
      <c r="G41" s="207">
        <v>106</v>
      </c>
      <c r="H41" s="207">
        <v>147</v>
      </c>
      <c r="I41" s="188"/>
      <c r="J41" s="188"/>
      <c r="K41" s="188"/>
      <c r="L41" s="188"/>
      <c r="M41" s="188"/>
      <c r="N41" s="188"/>
      <c r="O41" s="188"/>
      <c r="R41" s="191" t="str">
        <f t="shared" si="2"/>
        <v>OK</v>
      </c>
    </row>
    <row r="42" spans="1:24" x14ac:dyDescent="0.25">
      <c r="A42" s="204" t="s">
        <v>86</v>
      </c>
      <c r="B42" s="207">
        <f t="shared" si="12"/>
        <v>97</v>
      </c>
      <c r="C42" s="207">
        <v>1</v>
      </c>
      <c r="D42" s="207">
        <v>0</v>
      </c>
      <c r="E42" s="207">
        <v>12</v>
      </c>
      <c r="F42" s="207">
        <v>17</v>
      </c>
      <c r="G42" s="207">
        <v>30</v>
      </c>
      <c r="H42" s="207">
        <v>37</v>
      </c>
      <c r="I42" s="188"/>
      <c r="J42" s="188"/>
      <c r="K42" s="188"/>
      <c r="L42" s="188"/>
      <c r="M42" s="188"/>
      <c r="N42" s="188"/>
      <c r="O42" s="188"/>
      <c r="R42" s="191" t="str">
        <f t="shared" si="2"/>
        <v>OK</v>
      </c>
    </row>
    <row r="43" spans="1:24" x14ac:dyDescent="0.25">
      <c r="A43" s="201" t="s">
        <v>207</v>
      </c>
      <c r="B43" s="207">
        <v>48</v>
      </c>
      <c r="C43" s="207">
        <v>2</v>
      </c>
      <c r="D43" s="207">
        <v>1</v>
      </c>
      <c r="E43" s="207">
        <v>8</v>
      </c>
      <c r="F43" s="207">
        <v>7</v>
      </c>
      <c r="G43" s="207">
        <v>15</v>
      </c>
      <c r="H43" s="207">
        <v>15</v>
      </c>
      <c r="I43" s="188"/>
      <c r="J43" s="188"/>
      <c r="K43" s="188"/>
      <c r="L43" s="188"/>
      <c r="M43" s="188"/>
      <c r="N43" s="188"/>
      <c r="O43" s="188"/>
      <c r="R43" s="191" t="str">
        <f t="shared" si="2"/>
        <v>OK</v>
      </c>
    </row>
    <row r="44" spans="1:24" ht="15" customHeight="1" x14ac:dyDescent="0.25">
      <c r="A44" s="204" t="s">
        <v>86</v>
      </c>
      <c r="B44" s="207">
        <f t="shared" si="12"/>
        <v>12</v>
      </c>
      <c r="C44" s="207">
        <v>0</v>
      </c>
      <c r="D44" s="207">
        <v>0</v>
      </c>
      <c r="E44" s="208">
        <v>2</v>
      </c>
      <c r="F44" s="207">
        <v>5</v>
      </c>
      <c r="G44" s="207">
        <v>2</v>
      </c>
      <c r="H44" s="207">
        <v>3</v>
      </c>
      <c r="I44" s="188"/>
      <c r="J44" s="188"/>
      <c r="K44" s="188"/>
      <c r="L44" s="188"/>
      <c r="M44" s="188"/>
      <c r="N44" s="188"/>
      <c r="O44" s="188"/>
      <c r="R44" s="191" t="str">
        <f t="shared" si="2"/>
        <v>OK</v>
      </c>
    </row>
    <row r="45" spans="1:24" x14ac:dyDescent="0.25">
      <c r="A45" s="174" t="s">
        <v>222</v>
      </c>
      <c r="B45" s="212">
        <v>1167</v>
      </c>
      <c r="C45" s="212">
        <v>166</v>
      </c>
      <c r="D45" s="212">
        <v>85</v>
      </c>
      <c r="E45" s="199">
        <v>179</v>
      </c>
      <c r="F45" s="212">
        <v>224</v>
      </c>
      <c r="G45" s="212">
        <v>255</v>
      </c>
      <c r="H45" s="212">
        <v>258</v>
      </c>
      <c r="I45" s="266">
        <f>B45+B54+B63+B9+B27+B36-B7</f>
        <v>0</v>
      </c>
      <c r="J45" s="266">
        <f t="shared" ref="J45:O45" si="13">C45+C54+C63+C9+C27+C36-C7</f>
        <v>0</v>
      </c>
      <c r="K45" s="266">
        <f t="shared" si="13"/>
        <v>0</v>
      </c>
      <c r="L45" s="266">
        <f t="shared" si="13"/>
        <v>0</v>
      </c>
      <c r="M45" s="266">
        <f t="shared" si="13"/>
        <v>0</v>
      </c>
      <c r="N45" s="266">
        <f t="shared" si="13"/>
        <v>0</v>
      </c>
      <c r="O45" s="266">
        <f t="shared" si="13"/>
        <v>0</v>
      </c>
      <c r="R45" s="191" t="str">
        <f t="shared" si="2"/>
        <v>OK</v>
      </c>
    </row>
    <row r="46" spans="1:24" x14ac:dyDescent="0.25">
      <c r="A46" s="201" t="s">
        <v>204</v>
      </c>
      <c r="B46" s="207">
        <v>2</v>
      </c>
      <c r="C46" s="307">
        <v>0</v>
      </c>
      <c r="D46" s="207">
        <v>0</v>
      </c>
      <c r="E46" s="209">
        <v>1</v>
      </c>
      <c r="F46" s="207">
        <v>1</v>
      </c>
      <c r="G46" s="207">
        <v>0</v>
      </c>
      <c r="H46" s="207">
        <v>0</v>
      </c>
      <c r="I46" s="188"/>
      <c r="J46" s="188"/>
      <c r="K46" s="188"/>
      <c r="L46" s="188"/>
      <c r="M46" s="188"/>
      <c r="N46" s="188"/>
      <c r="O46" s="188"/>
      <c r="R46" s="191" t="str">
        <f t="shared" si="2"/>
        <v>OK</v>
      </c>
    </row>
    <row r="47" spans="1:24" x14ac:dyDescent="0.25">
      <c r="A47" s="204" t="s">
        <v>86</v>
      </c>
      <c r="B47" s="207">
        <f t="shared" si="12"/>
        <v>0</v>
      </c>
      <c r="C47" s="207">
        <v>0</v>
      </c>
      <c r="D47" s="207">
        <v>0</v>
      </c>
      <c r="E47" s="209">
        <v>0</v>
      </c>
      <c r="F47" s="207">
        <v>0</v>
      </c>
      <c r="G47" s="207">
        <v>0</v>
      </c>
      <c r="H47" s="207">
        <v>0</v>
      </c>
      <c r="I47" s="188"/>
      <c r="J47" s="188"/>
      <c r="K47" s="188"/>
      <c r="L47" s="188"/>
      <c r="M47" s="188"/>
      <c r="N47" s="188"/>
      <c r="O47" s="188"/>
      <c r="R47" s="191" t="str">
        <f t="shared" si="2"/>
        <v>OK</v>
      </c>
    </row>
    <row r="48" spans="1:24" ht="15" customHeight="1" x14ac:dyDescent="0.25">
      <c r="A48" s="201" t="s">
        <v>205</v>
      </c>
      <c r="B48" s="207">
        <f t="shared" si="12"/>
        <v>607</v>
      </c>
      <c r="C48" s="207">
        <v>98</v>
      </c>
      <c r="D48" s="207">
        <v>48</v>
      </c>
      <c r="E48" s="210">
        <v>109</v>
      </c>
      <c r="F48" s="207">
        <v>124</v>
      </c>
      <c r="G48" s="207">
        <v>116</v>
      </c>
      <c r="H48" s="207">
        <v>112</v>
      </c>
      <c r="I48" s="188"/>
      <c r="J48" s="188"/>
      <c r="K48" s="188"/>
      <c r="L48" s="188"/>
      <c r="M48" s="188"/>
      <c r="N48" s="188"/>
      <c r="O48" s="188"/>
      <c r="R48" s="191" t="str">
        <f t="shared" si="2"/>
        <v>OK</v>
      </c>
    </row>
    <row r="49" spans="1:18" x14ac:dyDescent="0.25">
      <c r="A49" s="204" t="s">
        <v>86</v>
      </c>
      <c r="B49" s="207">
        <f t="shared" si="12"/>
        <v>322</v>
      </c>
      <c r="C49" s="207">
        <v>41</v>
      </c>
      <c r="D49" s="207">
        <v>19</v>
      </c>
      <c r="E49" s="210">
        <v>56</v>
      </c>
      <c r="F49" s="207">
        <v>75</v>
      </c>
      <c r="G49" s="207">
        <v>72</v>
      </c>
      <c r="H49" s="207">
        <v>59</v>
      </c>
      <c r="I49" s="188"/>
      <c r="J49" s="188"/>
      <c r="K49" s="188"/>
      <c r="L49" s="188"/>
      <c r="M49" s="188"/>
      <c r="N49" s="188"/>
      <c r="O49" s="188"/>
      <c r="R49" s="191" t="str">
        <f t="shared" si="2"/>
        <v>OK</v>
      </c>
    </row>
    <row r="50" spans="1:18" ht="15" customHeight="1" x14ac:dyDescent="0.25">
      <c r="A50" s="201" t="s">
        <v>206</v>
      </c>
      <c r="B50" s="207">
        <f t="shared" si="12"/>
        <v>478</v>
      </c>
      <c r="C50" s="207">
        <v>55</v>
      </c>
      <c r="D50" s="207">
        <v>27</v>
      </c>
      <c r="E50" s="207">
        <v>60</v>
      </c>
      <c r="F50" s="207">
        <v>82</v>
      </c>
      <c r="G50" s="207">
        <v>120</v>
      </c>
      <c r="H50" s="207">
        <v>134</v>
      </c>
      <c r="I50" s="188"/>
      <c r="J50" s="188"/>
      <c r="K50" s="188"/>
      <c r="L50" s="188"/>
      <c r="M50" s="188"/>
      <c r="N50" s="188"/>
      <c r="O50" s="188"/>
      <c r="R50" s="191" t="str">
        <f t="shared" si="2"/>
        <v>OK</v>
      </c>
    </row>
    <row r="51" spans="1:18" x14ac:dyDescent="0.25">
      <c r="A51" s="204" t="s">
        <v>86</v>
      </c>
      <c r="B51" s="207">
        <f t="shared" si="12"/>
        <v>231</v>
      </c>
      <c r="C51" s="207">
        <v>22</v>
      </c>
      <c r="D51" s="207">
        <v>10</v>
      </c>
      <c r="E51" s="211">
        <v>29</v>
      </c>
      <c r="F51" s="207">
        <v>40</v>
      </c>
      <c r="G51" s="207">
        <v>68</v>
      </c>
      <c r="H51" s="207">
        <v>62</v>
      </c>
      <c r="I51" s="188"/>
      <c r="J51" s="188"/>
      <c r="K51" s="188"/>
      <c r="L51" s="188"/>
      <c r="M51" s="188"/>
      <c r="N51" s="188"/>
      <c r="O51" s="188"/>
      <c r="R51" s="191" t="str">
        <f t="shared" si="2"/>
        <v>OK</v>
      </c>
    </row>
    <row r="52" spans="1:18" ht="15" customHeight="1" x14ac:dyDescent="0.25">
      <c r="A52" s="201" t="s">
        <v>207</v>
      </c>
      <c r="B52" s="207">
        <f t="shared" si="12"/>
        <v>80</v>
      </c>
      <c r="C52" s="207">
        <v>13</v>
      </c>
      <c r="D52" s="207">
        <v>10</v>
      </c>
      <c r="E52" s="207">
        <v>9</v>
      </c>
      <c r="F52" s="207">
        <v>17</v>
      </c>
      <c r="G52" s="207">
        <v>19</v>
      </c>
      <c r="H52" s="207">
        <v>12</v>
      </c>
      <c r="I52" s="188"/>
      <c r="J52" s="188"/>
      <c r="K52" s="188"/>
      <c r="L52" s="188"/>
      <c r="M52" s="188"/>
      <c r="N52" s="188"/>
      <c r="O52" s="188"/>
      <c r="R52" s="191" t="str">
        <f t="shared" si="2"/>
        <v>OK</v>
      </c>
    </row>
    <row r="53" spans="1:18" x14ac:dyDescent="0.25">
      <c r="A53" s="204" t="s">
        <v>86</v>
      </c>
      <c r="B53" s="207">
        <f t="shared" si="12"/>
        <v>51</v>
      </c>
      <c r="C53" s="207">
        <v>3</v>
      </c>
      <c r="D53" s="207">
        <v>4</v>
      </c>
      <c r="E53" s="210">
        <v>6</v>
      </c>
      <c r="F53" s="207">
        <v>14</v>
      </c>
      <c r="G53" s="207">
        <v>15</v>
      </c>
      <c r="H53" s="207">
        <v>9</v>
      </c>
      <c r="I53" s="188"/>
      <c r="J53" s="188"/>
      <c r="K53" s="188"/>
      <c r="L53" s="188"/>
      <c r="M53" s="188"/>
      <c r="N53" s="188"/>
      <c r="O53" s="188"/>
      <c r="R53" s="191" t="str">
        <f t="shared" si="2"/>
        <v>OK</v>
      </c>
    </row>
    <row r="54" spans="1:18" s="312" customFormat="1" ht="15" customHeight="1" x14ac:dyDescent="0.25">
      <c r="A54" s="308" t="s">
        <v>223</v>
      </c>
      <c r="B54" s="309">
        <v>76</v>
      </c>
      <c r="C54" s="310">
        <v>5</v>
      </c>
      <c r="D54" s="310">
        <v>6</v>
      </c>
      <c r="E54" s="310">
        <v>20</v>
      </c>
      <c r="F54" s="310">
        <v>26</v>
      </c>
      <c r="G54" s="310">
        <v>9</v>
      </c>
      <c r="H54" s="310">
        <v>10</v>
      </c>
      <c r="I54" s="311">
        <f>B54+B63+B9+B27+B36+B45-B7</f>
        <v>0</v>
      </c>
      <c r="J54" s="311">
        <f t="shared" ref="J54:O54" si="14">C54+C63+C9+C27+C36+C45-C7</f>
        <v>0</v>
      </c>
      <c r="K54" s="311">
        <f t="shared" si="14"/>
        <v>0</v>
      </c>
      <c r="L54" s="311">
        <f t="shared" si="14"/>
        <v>0</v>
      </c>
      <c r="M54" s="311">
        <f t="shared" si="14"/>
        <v>0</v>
      </c>
      <c r="N54" s="311">
        <f t="shared" si="14"/>
        <v>0</v>
      </c>
      <c r="O54" s="311">
        <f t="shared" si="14"/>
        <v>0</v>
      </c>
      <c r="R54" s="313" t="str">
        <f t="shared" si="2"/>
        <v>OK</v>
      </c>
    </row>
    <row r="55" spans="1:18" x14ac:dyDescent="0.25">
      <c r="A55" s="201" t="s">
        <v>204</v>
      </c>
      <c r="B55" s="207">
        <v>0</v>
      </c>
      <c r="C55" s="207">
        <v>0</v>
      </c>
      <c r="D55" s="207">
        <v>0</v>
      </c>
      <c r="E55" s="210">
        <v>0</v>
      </c>
      <c r="F55" s="207">
        <v>0</v>
      </c>
      <c r="G55" s="207">
        <v>0</v>
      </c>
      <c r="H55" s="207">
        <v>0</v>
      </c>
      <c r="I55" s="188"/>
      <c r="J55" s="188"/>
      <c r="K55" s="188"/>
      <c r="L55" s="188"/>
      <c r="M55" s="188"/>
      <c r="N55" s="188"/>
      <c r="O55" s="188"/>
      <c r="R55" s="191" t="str">
        <f t="shared" si="2"/>
        <v>OK</v>
      </c>
    </row>
    <row r="56" spans="1:18" ht="15" customHeight="1" x14ac:dyDescent="0.25">
      <c r="A56" s="204" t="s">
        <v>86</v>
      </c>
      <c r="B56" s="207">
        <v>0</v>
      </c>
      <c r="C56" s="207">
        <v>0</v>
      </c>
      <c r="D56" s="207">
        <v>0</v>
      </c>
      <c r="E56" s="207">
        <v>0</v>
      </c>
      <c r="F56" s="207">
        <v>0</v>
      </c>
      <c r="G56" s="207">
        <v>0</v>
      </c>
      <c r="H56" s="207">
        <v>0</v>
      </c>
      <c r="I56" s="188"/>
      <c r="J56" s="188"/>
      <c r="K56" s="188"/>
      <c r="L56" s="188"/>
      <c r="M56" s="188"/>
      <c r="N56" s="188"/>
      <c r="O56" s="188"/>
      <c r="R56" s="191" t="str">
        <f t="shared" si="2"/>
        <v>OK</v>
      </c>
    </row>
    <row r="57" spans="1:18" x14ac:dyDescent="0.25">
      <c r="A57" s="201" t="s">
        <v>205</v>
      </c>
      <c r="B57" s="207">
        <f t="shared" si="12"/>
        <v>59</v>
      </c>
      <c r="C57" s="207">
        <v>3</v>
      </c>
      <c r="D57" s="207">
        <v>6</v>
      </c>
      <c r="E57" s="210">
        <v>16</v>
      </c>
      <c r="F57" s="207">
        <v>22</v>
      </c>
      <c r="G57" s="207">
        <v>7</v>
      </c>
      <c r="H57" s="207">
        <v>5</v>
      </c>
      <c r="I57" s="188"/>
      <c r="J57" s="188"/>
      <c r="K57" s="188"/>
      <c r="L57" s="188"/>
      <c r="M57" s="188"/>
      <c r="N57" s="188"/>
      <c r="O57" s="188"/>
      <c r="R57" s="191" t="str">
        <f t="shared" si="2"/>
        <v>OK</v>
      </c>
    </row>
    <row r="58" spans="1:18" x14ac:dyDescent="0.25">
      <c r="A58" s="204" t="s">
        <v>86</v>
      </c>
      <c r="B58" s="207">
        <f t="shared" si="12"/>
        <v>48</v>
      </c>
      <c r="C58" s="207">
        <v>3</v>
      </c>
      <c r="D58" s="207">
        <v>5</v>
      </c>
      <c r="E58" s="207">
        <v>13</v>
      </c>
      <c r="F58" s="207">
        <v>20</v>
      </c>
      <c r="G58" s="207">
        <v>6</v>
      </c>
      <c r="H58" s="207">
        <v>1</v>
      </c>
      <c r="I58" s="188"/>
      <c r="J58" s="188"/>
      <c r="K58" s="188"/>
      <c r="L58" s="188"/>
      <c r="M58" s="188"/>
      <c r="N58" s="188"/>
      <c r="O58" s="188"/>
      <c r="R58" s="191" t="str">
        <f t="shared" si="2"/>
        <v>OK</v>
      </c>
    </row>
    <row r="59" spans="1:18" x14ac:dyDescent="0.25">
      <c r="A59" s="201" t="s">
        <v>206</v>
      </c>
      <c r="B59" s="207">
        <f t="shared" si="12"/>
        <v>15</v>
      </c>
      <c r="C59" s="207">
        <v>2</v>
      </c>
      <c r="D59" s="207">
        <v>0</v>
      </c>
      <c r="E59" s="207">
        <v>3</v>
      </c>
      <c r="F59" s="207">
        <v>4</v>
      </c>
      <c r="G59" s="207">
        <v>1</v>
      </c>
      <c r="H59" s="207">
        <v>5</v>
      </c>
      <c r="I59" s="188"/>
      <c r="J59" s="188"/>
      <c r="K59" s="188"/>
      <c r="L59" s="188"/>
      <c r="M59" s="188"/>
      <c r="N59" s="188"/>
      <c r="O59" s="188"/>
      <c r="R59" s="191" t="str">
        <f t="shared" si="2"/>
        <v>OK</v>
      </c>
    </row>
    <row r="60" spans="1:18" x14ac:dyDescent="0.25">
      <c r="A60" s="204" t="s">
        <v>86</v>
      </c>
      <c r="B60" s="207">
        <f t="shared" si="12"/>
        <v>10</v>
      </c>
      <c r="C60" s="207">
        <v>1</v>
      </c>
      <c r="D60" s="207">
        <v>0</v>
      </c>
      <c r="E60" s="207">
        <v>2</v>
      </c>
      <c r="F60" s="207">
        <v>4</v>
      </c>
      <c r="G60" s="207">
        <v>1</v>
      </c>
      <c r="H60" s="207">
        <v>2</v>
      </c>
      <c r="I60" s="188"/>
      <c r="J60" s="188"/>
      <c r="K60" s="188"/>
      <c r="L60" s="188"/>
      <c r="M60" s="188"/>
      <c r="N60" s="188"/>
      <c r="O60" s="188"/>
      <c r="R60" s="191" t="str">
        <f t="shared" si="2"/>
        <v>OK</v>
      </c>
    </row>
    <row r="61" spans="1:18" x14ac:dyDescent="0.25">
      <c r="A61" s="201" t="s">
        <v>207</v>
      </c>
      <c r="B61" s="207">
        <f t="shared" si="12"/>
        <v>2</v>
      </c>
      <c r="C61" s="207">
        <v>0</v>
      </c>
      <c r="D61" s="207">
        <v>0</v>
      </c>
      <c r="E61" s="207">
        <v>1</v>
      </c>
      <c r="F61" s="207">
        <v>0</v>
      </c>
      <c r="G61" s="207">
        <v>1</v>
      </c>
      <c r="H61" s="207">
        <v>0</v>
      </c>
      <c r="I61" s="188"/>
      <c r="J61" s="188"/>
      <c r="K61" s="188"/>
      <c r="L61" s="188"/>
      <c r="M61" s="188"/>
      <c r="N61" s="188"/>
      <c r="O61" s="188"/>
      <c r="R61" s="191" t="str">
        <f t="shared" si="2"/>
        <v>OK</v>
      </c>
    </row>
    <row r="62" spans="1:18" x14ac:dyDescent="0.25">
      <c r="A62" s="204" t="s">
        <v>86</v>
      </c>
      <c r="B62" s="207">
        <f t="shared" si="12"/>
        <v>1</v>
      </c>
      <c r="C62" s="207">
        <v>0</v>
      </c>
      <c r="D62" s="207">
        <v>0</v>
      </c>
      <c r="E62" s="207">
        <v>1</v>
      </c>
      <c r="F62" s="207">
        <v>0</v>
      </c>
      <c r="G62" s="207">
        <v>0</v>
      </c>
      <c r="H62" s="207">
        <v>0</v>
      </c>
      <c r="I62" s="188"/>
      <c r="J62" s="188"/>
      <c r="K62" s="188"/>
      <c r="L62" s="188"/>
      <c r="M62" s="188"/>
      <c r="N62" s="188"/>
      <c r="O62" s="188"/>
      <c r="R62" s="191" t="str">
        <f t="shared" si="2"/>
        <v>OK</v>
      </c>
    </row>
    <row r="63" spans="1:18" x14ac:dyDescent="0.25">
      <c r="A63" s="174" t="s">
        <v>224</v>
      </c>
      <c r="B63" s="212">
        <v>141</v>
      </c>
      <c r="C63" s="212">
        <v>17</v>
      </c>
      <c r="D63" s="212">
        <v>15</v>
      </c>
      <c r="E63" s="212">
        <v>32</v>
      </c>
      <c r="F63" s="212">
        <v>36</v>
      </c>
      <c r="G63" s="212">
        <v>17</v>
      </c>
      <c r="H63" s="212">
        <v>24</v>
      </c>
      <c r="I63" s="266">
        <f>B63+B9+B27+B36+B45+B54-B7</f>
        <v>0</v>
      </c>
      <c r="J63" s="266">
        <f t="shared" ref="J63:O63" si="15">C63+C9+C27+C36+C45+C54-C7</f>
        <v>0</v>
      </c>
      <c r="K63" s="266">
        <f t="shared" si="15"/>
        <v>0</v>
      </c>
      <c r="L63" s="266">
        <f t="shared" si="15"/>
        <v>0</v>
      </c>
      <c r="M63" s="266">
        <f t="shared" si="15"/>
        <v>0</v>
      </c>
      <c r="N63" s="266">
        <f t="shared" si="15"/>
        <v>0</v>
      </c>
      <c r="O63" s="266">
        <f t="shared" si="15"/>
        <v>0</v>
      </c>
      <c r="R63" s="191" t="str">
        <f t="shared" si="2"/>
        <v>OK</v>
      </c>
    </row>
    <row r="64" spans="1:18" x14ac:dyDescent="0.25">
      <c r="A64" s="201" t="s">
        <v>204</v>
      </c>
      <c r="B64" s="207">
        <v>0</v>
      </c>
      <c r="C64" s="207">
        <v>0</v>
      </c>
      <c r="D64" s="207">
        <v>0</v>
      </c>
      <c r="E64" s="207">
        <v>0</v>
      </c>
      <c r="F64" s="207">
        <v>0</v>
      </c>
      <c r="G64" s="207">
        <v>0</v>
      </c>
      <c r="H64" s="207">
        <v>0</v>
      </c>
      <c r="I64" s="188"/>
      <c r="J64" s="188"/>
      <c r="K64" s="188"/>
      <c r="L64" s="188"/>
      <c r="M64" s="188"/>
      <c r="N64" s="188"/>
      <c r="O64" s="188"/>
      <c r="R64" s="191" t="str">
        <f t="shared" si="2"/>
        <v>OK</v>
      </c>
    </row>
    <row r="65" spans="1:18" x14ac:dyDescent="0.25">
      <c r="A65" s="204" t="s">
        <v>86</v>
      </c>
      <c r="B65" s="207">
        <f t="shared" si="12"/>
        <v>0</v>
      </c>
      <c r="C65" s="207">
        <v>0</v>
      </c>
      <c r="D65" s="207">
        <v>0</v>
      </c>
      <c r="E65" s="207">
        <v>0</v>
      </c>
      <c r="F65" s="207">
        <v>0</v>
      </c>
      <c r="G65" s="207">
        <v>0</v>
      </c>
      <c r="H65" s="207">
        <v>0</v>
      </c>
      <c r="I65" s="188"/>
      <c r="J65" s="188"/>
      <c r="K65" s="188"/>
      <c r="L65" s="188"/>
      <c r="M65" s="188"/>
      <c r="N65" s="188"/>
      <c r="O65" s="188"/>
      <c r="R65" s="191" t="str">
        <f t="shared" si="2"/>
        <v>OK</v>
      </c>
    </row>
    <row r="66" spans="1:18" x14ac:dyDescent="0.25">
      <c r="A66" s="201" t="s">
        <v>205</v>
      </c>
      <c r="B66" s="207">
        <f t="shared" si="12"/>
        <v>98</v>
      </c>
      <c r="C66" s="207">
        <v>8</v>
      </c>
      <c r="D66" s="207">
        <v>14</v>
      </c>
      <c r="E66" s="207">
        <v>25</v>
      </c>
      <c r="F66" s="207">
        <v>25</v>
      </c>
      <c r="G66" s="207">
        <v>12</v>
      </c>
      <c r="H66" s="207">
        <v>14</v>
      </c>
      <c r="I66" s="188"/>
      <c r="J66" s="188"/>
      <c r="K66" s="188"/>
      <c r="L66" s="188"/>
      <c r="M66" s="188"/>
      <c r="N66" s="188"/>
      <c r="O66" s="188"/>
      <c r="R66" s="191" t="str">
        <f t="shared" si="2"/>
        <v>OK</v>
      </c>
    </row>
    <row r="67" spans="1:18" x14ac:dyDescent="0.25">
      <c r="A67" s="204" t="s">
        <v>86</v>
      </c>
      <c r="B67" s="207">
        <f t="shared" si="12"/>
        <v>66</v>
      </c>
      <c r="C67" s="207">
        <v>5</v>
      </c>
      <c r="D67" s="207">
        <v>12</v>
      </c>
      <c r="E67" s="207">
        <v>18</v>
      </c>
      <c r="F67" s="207">
        <v>19</v>
      </c>
      <c r="G67" s="207">
        <v>5</v>
      </c>
      <c r="H67" s="207">
        <v>7</v>
      </c>
      <c r="I67" s="188"/>
      <c r="J67" s="188"/>
      <c r="K67" s="188"/>
      <c r="L67" s="188"/>
      <c r="M67" s="188"/>
      <c r="N67" s="188"/>
      <c r="O67" s="188"/>
      <c r="R67" s="191" t="str">
        <f t="shared" si="2"/>
        <v>OK</v>
      </c>
    </row>
    <row r="68" spans="1:18" x14ac:dyDescent="0.25">
      <c r="A68" s="201" t="s">
        <v>206</v>
      </c>
      <c r="B68" s="207">
        <f t="shared" si="12"/>
        <v>24</v>
      </c>
      <c r="C68" s="207">
        <v>4</v>
      </c>
      <c r="D68" s="207">
        <v>1</v>
      </c>
      <c r="E68" s="207">
        <v>5</v>
      </c>
      <c r="F68" s="207">
        <v>3</v>
      </c>
      <c r="G68" s="207">
        <v>3</v>
      </c>
      <c r="H68" s="207">
        <v>8</v>
      </c>
      <c r="I68" s="188"/>
      <c r="J68" s="188"/>
      <c r="K68" s="188"/>
      <c r="L68" s="188"/>
      <c r="M68" s="188"/>
      <c r="N68" s="188"/>
      <c r="O68" s="188"/>
      <c r="R68" s="191" t="str">
        <f t="shared" si="2"/>
        <v>OK</v>
      </c>
    </row>
    <row r="69" spans="1:18" x14ac:dyDescent="0.25">
      <c r="A69" s="204" t="s">
        <v>86</v>
      </c>
      <c r="B69" s="207">
        <f t="shared" si="12"/>
        <v>12</v>
      </c>
      <c r="C69" s="207">
        <v>2</v>
      </c>
      <c r="D69" s="207">
        <v>0</v>
      </c>
      <c r="E69" s="207">
        <v>4</v>
      </c>
      <c r="F69" s="207">
        <v>2</v>
      </c>
      <c r="G69" s="207">
        <v>1</v>
      </c>
      <c r="H69" s="207">
        <v>3</v>
      </c>
      <c r="I69" s="188"/>
      <c r="J69" s="188"/>
      <c r="K69" s="188"/>
      <c r="L69" s="188"/>
      <c r="M69" s="188"/>
      <c r="N69" s="188"/>
      <c r="O69" s="188"/>
      <c r="R69" s="191" t="str">
        <f t="shared" si="2"/>
        <v>OK</v>
      </c>
    </row>
    <row r="70" spans="1:18" x14ac:dyDescent="0.25">
      <c r="A70" s="201" t="s">
        <v>207</v>
      </c>
      <c r="B70" s="207">
        <v>19</v>
      </c>
      <c r="C70" s="207">
        <v>5</v>
      </c>
      <c r="D70" s="207">
        <v>0</v>
      </c>
      <c r="E70" s="207">
        <v>2</v>
      </c>
      <c r="F70" s="207">
        <v>8</v>
      </c>
      <c r="G70" s="207">
        <v>2</v>
      </c>
      <c r="H70" s="207">
        <v>2</v>
      </c>
      <c r="I70" s="188"/>
      <c r="J70" s="188"/>
      <c r="K70" s="188"/>
      <c r="L70" s="188"/>
      <c r="M70" s="188"/>
      <c r="N70" s="188"/>
      <c r="O70" s="188"/>
      <c r="R70" s="191" t="str">
        <f t="shared" si="2"/>
        <v>OK</v>
      </c>
    </row>
    <row r="71" spans="1:18" x14ac:dyDescent="0.25">
      <c r="A71" s="204" t="s">
        <v>86</v>
      </c>
      <c r="B71" s="207">
        <v>11</v>
      </c>
      <c r="C71" s="207">
        <v>2</v>
      </c>
      <c r="D71" s="207">
        <v>0</v>
      </c>
      <c r="E71" s="207">
        <v>1</v>
      </c>
      <c r="F71" s="207">
        <v>6</v>
      </c>
      <c r="G71" s="207">
        <v>2</v>
      </c>
      <c r="H71" s="207">
        <v>0</v>
      </c>
      <c r="I71" s="188"/>
      <c r="J71" s="188"/>
      <c r="K71" s="188"/>
      <c r="L71" s="188"/>
      <c r="M71" s="188"/>
      <c r="N71" s="188"/>
      <c r="O71" s="188"/>
      <c r="R71" s="191" t="str">
        <f t="shared" si="2"/>
        <v>OK</v>
      </c>
    </row>
    <row r="72" spans="1:18" x14ac:dyDescent="0.25">
      <c r="B72" s="191"/>
      <c r="C72" s="191"/>
      <c r="D72" s="191"/>
      <c r="E72" s="191"/>
    </row>
    <row r="73" spans="1:18" x14ac:dyDescent="0.25">
      <c r="A73" s="320"/>
      <c r="B73" s="191"/>
      <c r="C73" s="191"/>
      <c r="D73" s="191"/>
      <c r="E73" s="191"/>
    </row>
    <row r="74" spans="1:18" x14ac:dyDescent="0.25">
      <c r="A74" s="320"/>
      <c r="B74" s="191"/>
      <c r="C74" s="191"/>
      <c r="D74" s="191"/>
      <c r="E74" s="191"/>
    </row>
    <row r="75" spans="1:18" x14ac:dyDescent="0.25">
      <c r="A75" s="320"/>
      <c r="B75" s="191"/>
      <c r="C75" s="191"/>
      <c r="D75" s="191"/>
      <c r="F75" s="191"/>
      <c r="G75" s="191"/>
      <c r="H75" s="191"/>
    </row>
    <row r="76" spans="1:18" x14ac:dyDescent="0.25">
      <c r="B76" s="191"/>
      <c r="C76" s="191"/>
      <c r="E76" s="191"/>
      <c r="F76" s="191"/>
    </row>
    <row r="77" spans="1:18" x14ac:dyDescent="0.25">
      <c r="B77" s="191"/>
      <c r="C77" s="191"/>
    </row>
    <row r="78" spans="1:18" x14ac:dyDescent="0.25">
      <c r="C78" s="191"/>
    </row>
    <row r="79" spans="1:18" x14ac:dyDescent="0.25">
      <c r="B79" s="191"/>
    </row>
    <row r="81" spans="2:5" x14ac:dyDescent="0.25">
      <c r="B81" s="191"/>
      <c r="C81" s="191"/>
    </row>
    <row r="83" spans="2:5" x14ac:dyDescent="0.25">
      <c r="C83" s="191"/>
    </row>
    <row r="93" spans="2:5" x14ac:dyDescent="0.25">
      <c r="C93" s="191"/>
      <c r="D93" s="191"/>
      <c r="E93" s="191"/>
    </row>
    <row r="94" spans="2:5" x14ac:dyDescent="0.25">
      <c r="C94" s="191"/>
      <c r="D94" s="191"/>
      <c r="E94" s="191"/>
    </row>
  </sheetData>
  <mergeCells count="1">
    <mergeCell ref="A3:H3"/>
  </mergeCells>
  <conditionalFormatting sqref="I6:O71">
    <cfRule type="cellIs" dxfId="1" priority="1" stopIfTrue="1" operator="equal">
      <formula>TRUE</formula>
    </cfRule>
    <cfRule type="cellIs" dxfId="0" priority="2" stopIfTrue="1" operator="equal">
      <formula>FALSE</formula>
    </cfRule>
  </conditionalFormatting>
  <pageMargins left="0.7" right="0.7" top="0.75" bottom="0.75" header="0.3" footer="0.3"/>
  <pageSetup paperSize="9" scale="63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48"/>
  <sheetViews>
    <sheetView workbookViewId="0">
      <selection activeCell="M22" sqref="M22"/>
    </sheetView>
  </sheetViews>
  <sheetFormatPr defaultRowHeight="15" x14ac:dyDescent="0.25"/>
  <cols>
    <col min="1" max="1" width="15.140625" customWidth="1"/>
    <col min="2" max="4" width="10.7109375" customWidth="1"/>
  </cols>
  <sheetData>
    <row r="1" spans="1:4" x14ac:dyDescent="0.25">
      <c r="A1" s="44" t="s">
        <v>235</v>
      </c>
    </row>
    <row r="2" spans="1:4" x14ac:dyDescent="0.25">
      <c r="C2" s="44"/>
      <c r="D2" s="44"/>
    </row>
    <row r="3" spans="1:4" x14ac:dyDescent="0.25">
      <c r="A3" s="275" t="s">
        <v>128</v>
      </c>
      <c r="B3" s="274" t="s">
        <v>232</v>
      </c>
      <c r="C3" s="274"/>
      <c r="D3" s="276"/>
    </row>
    <row r="4" spans="1:4" x14ac:dyDescent="0.25">
      <c r="A4" s="270" t="s">
        <v>233</v>
      </c>
      <c r="B4" s="271" t="s">
        <v>68</v>
      </c>
      <c r="C4" s="272" t="s">
        <v>234</v>
      </c>
      <c r="D4" s="273" t="s">
        <v>129</v>
      </c>
    </row>
    <row r="5" spans="1:4" x14ac:dyDescent="0.25">
      <c r="A5" s="45" t="s">
        <v>25</v>
      </c>
      <c r="B5" s="277">
        <f>SUM(B6:B47)</f>
        <v>8717900</v>
      </c>
      <c r="C5" s="277">
        <f>SUM(C6:C47)</f>
        <v>4766200</v>
      </c>
      <c r="D5" s="277">
        <f>SUM(D6:D47)</f>
        <v>3951700</v>
      </c>
    </row>
    <row r="6" spans="1:4" x14ac:dyDescent="0.25">
      <c r="A6" s="45" t="s">
        <v>101</v>
      </c>
      <c r="B6" s="274">
        <v>168300</v>
      </c>
      <c r="C6" s="274">
        <v>91800</v>
      </c>
      <c r="D6" s="274">
        <v>76500</v>
      </c>
    </row>
    <row r="7" spans="1:4" x14ac:dyDescent="0.25">
      <c r="A7" s="45" t="s">
        <v>2</v>
      </c>
      <c r="B7" s="274">
        <v>213400</v>
      </c>
      <c r="C7" s="274">
        <v>119500</v>
      </c>
      <c r="D7" s="274">
        <v>93900</v>
      </c>
    </row>
    <row r="8" spans="1:4" x14ac:dyDescent="0.25">
      <c r="A8" s="45" t="s">
        <v>102</v>
      </c>
      <c r="B8" s="274">
        <v>260000</v>
      </c>
      <c r="C8" s="274">
        <v>139300</v>
      </c>
      <c r="D8" s="274">
        <v>120700</v>
      </c>
    </row>
    <row r="9" spans="1:4" x14ac:dyDescent="0.25">
      <c r="A9" s="45" t="s">
        <v>103</v>
      </c>
      <c r="B9" s="274">
        <v>211700</v>
      </c>
      <c r="C9" s="274">
        <v>120500</v>
      </c>
      <c r="D9" s="274">
        <v>91200</v>
      </c>
    </row>
    <row r="10" spans="1:4" x14ac:dyDescent="0.25">
      <c r="A10" s="45" t="s">
        <v>3</v>
      </c>
      <c r="B10" s="274">
        <v>266900</v>
      </c>
      <c r="C10" s="274">
        <v>144900</v>
      </c>
      <c r="D10" s="274">
        <v>122000</v>
      </c>
    </row>
    <row r="11" spans="1:4" x14ac:dyDescent="0.25">
      <c r="A11" s="45" t="s">
        <v>104</v>
      </c>
      <c r="B11" s="274">
        <v>131300</v>
      </c>
      <c r="C11" s="274">
        <v>74000</v>
      </c>
      <c r="D11" s="274">
        <v>57300</v>
      </c>
    </row>
    <row r="12" spans="1:4" x14ac:dyDescent="0.25">
      <c r="A12" s="45" t="s">
        <v>105</v>
      </c>
      <c r="B12" s="274">
        <v>136600</v>
      </c>
      <c r="C12" s="274">
        <v>72500</v>
      </c>
      <c r="D12" s="274">
        <v>64099.999999999993</v>
      </c>
    </row>
    <row r="13" spans="1:4" x14ac:dyDescent="0.25">
      <c r="A13" s="45" t="s">
        <v>106</v>
      </c>
      <c r="B13" s="274">
        <v>125600</v>
      </c>
      <c r="C13" s="274">
        <v>69200</v>
      </c>
      <c r="D13" s="274">
        <v>56400</v>
      </c>
    </row>
    <row r="14" spans="1:4" x14ac:dyDescent="0.25">
      <c r="A14" s="45" t="s">
        <v>107</v>
      </c>
      <c r="B14" s="274">
        <v>261500</v>
      </c>
      <c r="C14" s="274">
        <v>151300</v>
      </c>
      <c r="D14" s="274">
        <v>110200</v>
      </c>
    </row>
    <row r="15" spans="1:4" x14ac:dyDescent="0.25">
      <c r="A15" s="45" t="s">
        <v>108</v>
      </c>
      <c r="B15" s="274">
        <v>173100</v>
      </c>
      <c r="C15" s="274">
        <v>94000</v>
      </c>
      <c r="D15" s="274">
        <v>79100</v>
      </c>
    </row>
    <row r="16" spans="1:4" x14ac:dyDescent="0.25">
      <c r="A16" s="45" t="s">
        <v>109</v>
      </c>
      <c r="B16" s="274">
        <v>91000</v>
      </c>
      <c r="C16" s="274">
        <v>48400</v>
      </c>
      <c r="D16" s="274">
        <v>42600</v>
      </c>
    </row>
    <row r="17" spans="1:4" x14ac:dyDescent="0.25">
      <c r="A17" s="45" t="s">
        <v>110</v>
      </c>
      <c r="B17" s="274">
        <v>109400</v>
      </c>
      <c r="C17" s="274">
        <v>60600</v>
      </c>
      <c r="D17" s="274">
        <v>48800</v>
      </c>
    </row>
    <row r="18" spans="1:4" x14ac:dyDescent="0.25">
      <c r="A18" s="45" t="s">
        <v>4</v>
      </c>
      <c r="B18" s="274">
        <v>365900</v>
      </c>
      <c r="C18" s="274">
        <v>205500</v>
      </c>
      <c r="D18" s="274">
        <v>160400</v>
      </c>
    </row>
    <row r="19" spans="1:4" x14ac:dyDescent="0.25">
      <c r="A19" s="45" t="s">
        <v>111</v>
      </c>
      <c r="B19" s="274">
        <v>293400</v>
      </c>
      <c r="C19" s="274">
        <v>167900</v>
      </c>
      <c r="D19" s="274">
        <v>125500</v>
      </c>
    </row>
    <row r="20" spans="1:4" x14ac:dyDescent="0.25">
      <c r="A20" s="45" t="s">
        <v>5</v>
      </c>
      <c r="B20" s="274">
        <v>86000</v>
      </c>
      <c r="C20" s="274">
        <v>46300</v>
      </c>
      <c r="D20" s="274">
        <v>39700</v>
      </c>
    </row>
    <row r="21" spans="1:4" x14ac:dyDescent="0.25">
      <c r="A21" s="45" t="s">
        <v>112</v>
      </c>
      <c r="B21" s="274">
        <v>191500</v>
      </c>
      <c r="C21" s="274">
        <v>111500</v>
      </c>
      <c r="D21" s="274">
        <v>80000</v>
      </c>
    </row>
    <row r="22" spans="1:4" x14ac:dyDescent="0.25">
      <c r="A22" s="45" t="s">
        <v>6</v>
      </c>
      <c r="B22" s="274">
        <v>265800</v>
      </c>
      <c r="C22" s="274">
        <v>147400</v>
      </c>
      <c r="D22" s="274">
        <v>118400</v>
      </c>
    </row>
    <row r="23" spans="1:4" x14ac:dyDescent="0.25">
      <c r="A23" s="45" t="s">
        <v>113</v>
      </c>
      <c r="B23" s="274">
        <v>192200</v>
      </c>
      <c r="C23" s="274">
        <v>106300</v>
      </c>
      <c r="D23" s="274">
        <v>85900</v>
      </c>
    </row>
    <row r="24" spans="1:4" x14ac:dyDescent="0.25">
      <c r="A24" s="45" t="s">
        <v>7</v>
      </c>
      <c r="B24" s="274">
        <v>82000</v>
      </c>
      <c r="C24" s="274">
        <v>44600</v>
      </c>
      <c r="D24" s="274">
        <v>37400</v>
      </c>
    </row>
    <row r="25" spans="1:4" x14ac:dyDescent="0.25">
      <c r="A25" s="45" t="s">
        <v>8</v>
      </c>
      <c r="B25" s="274">
        <v>135800</v>
      </c>
      <c r="C25" s="274">
        <v>71800</v>
      </c>
      <c r="D25" s="274">
        <v>64000</v>
      </c>
    </row>
    <row r="26" spans="1:4" x14ac:dyDescent="0.25">
      <c r="A26" s="45" t="s">
        <v>9</v>
      </c>
      <c r="B26" s="274">
        <v>134900</v>
      </c>
      <c r="C26" s="274">
        <v>77200</v>
      </c>
      <c r="D26" s="274">
        <v>57700</v>
      </c>
    </row>
    <row r="27" spans="1:4" x14ac:dyDescent="0.25">
      <c r="A27" s="45" t="s">
        <v>10</v>
      </c>
      <c r="B27" s="274">
        <v>176500</v>
      </c>
      <c r="C27" s="274">
        <v>93900</v>
      </c>
      <c r="D27" s="274">
        <v>82600</v>
      </c>
    </row>
    <row r="28" spans="1:4" x14ac:dyDescent="0.25">
      <c r="A28" s="45" t="s">
        <v>114</v>
      </c>
      <c r="B28" s="274">
        <v>94600</v>
      </c>
      <c r="C28" s="274">
        <v>51500</v>
      </c>
      <c r="D28" s="274">
        <v>43100</v>
      </c>
    </row>
    <row r="29" spans="1:4" x14ac:dyDescent="0.25">
      <c r="A29" s="45" t="s">
        <v>115</v>
      </c>
      <c r="B29" s="274">
        <v>294700</v>
      </c>
      <c r="C29" s="274">
        <v>162300</v>
      </c>
      <c r="D29" s="274">
        <v>132400</v>
      </c>
    </row>
    <row r="30" spans="1:4" x14ac:dyDescent="0.25">
      <c r="A30" s="45" t="s">
        <v>11</v>
      </c>
      <c r="B30" s="274">
        <v>192300</v>
      </c>
      <c r="C30" s="274">
        <v>109900</v>
      </c>
      <c r="D30" s="274">
        <v>82400</v>
      </c>
    </row>
    <row r="31" spans="1:4" x14ac:dyDescent="0.25">
      <c r="A31" s="45" t="s">
        <v>116</v>
      </c>
      <c r="B31" s="274">
        <v>198900</v>
      </c>
      <c r="C31" s="274">
        <v>108800</v>
      </c>
      <c r="D31" s="274">
        <v>90100</v>
      </c>
    </row>
    <row r="32" spans="1:4" x14ac:dyDescent="0.25">
      <c r="A32" s="45" t="s">
        <v>117</v>
      </c>
      <c r="B32" s="274">
        <v>104200</v>
      </c>
      <c r="C32" s="274">
        <v>56700</v>
      </c>
      <c r="D32" s="274">
        <v>47500</v>
      </c>
    </row>
    <row r="33" spans="1:4" x14ac:dyDescent="0.25">
      <c r="A33" s="45" t="s">
        <v>118</v>
      </c>
      <c r="B33" s="274">
        <v>1195900</v>
      </c>
      <c r="C33" s="274">
        <v>607300</v>
      </c>
      <c r="D33" s="274">
        <v>588600</v>
      </c>
    </row>
    <row r="34" spans="1:4" x14ac:dyDescent="0.25">
      <c r="A34" s="45" t="s">
        <v>119</v>
      </c>
      <c r="B34" s="274">
        <v>234800</v>
      </c>
      <c r="C34" s="274">
        <v>133700</v>
      </c>
      <c r="D34" s="274">
        <v>101100</v>
      </c>
    </row>
    <row r="35" spans="1:4" x14ac:dyDescent="0.25">
      <c r="A35" s="45" t="s">
        <v>120</v>
      </c>
      <c r="B35" s="274">
        <v>180500</v>
      </c>
      <c r="C35" s="274">
        <v>99600</v>
      </c>
      <c r="D35" s="274">
        <v>80900</v>
      </c>
    </row>
    <row r="36" spans="1:4" x14ac:dyDescent="0.25">
      <c r="A36" s="45" t="s">
        <v>12</v>
      </c>
      <c r="B36" s="274">
        <v>161800</v>
      </c>
      <c r="C36" s="274">
        <v>88000</v>
      </c>
      <c r="D36" s="274">
        <v>73800</v>
      </c>
    </row>
    <row r="37" spans="1:4" x14ac:dyDescent="0.25">
      <c r="A37" s="45" t="s">
        <v>13</v>
      </c>
      <c r="B37" s="274">
        <v>293500</v>
      </c>
      <c r="C37" s="274">
        <v>167100</v>
      </c>
      <c r="D37" s="274">
        <v>126400</v>
      </c>
    </row>
    <row r="38" spans="1:4" x14ac:dyDescent="0.25">
      <c r="A38" s="45" t="s">
        <v>121</v>
      </c>
      <c r="B38" s="274">
        <v>102800</v>
      </c>
      <c r="C38" s="274">
        <v>56600</v>
      </c>
      <c r="D38" s="274">
        <v>46200</v>
      </c>
    </row>
    <row r="39" spans="1:4" x14ac:dyDescent="0.25">
      <c r="A39" s="45" t="s">
        <v>122</v>
      </c>
      <c r="B39" s="274">
        <v>147700</v>
      </c>
      <c r="C39" s="274">
        <v>80000</v>
      </c>
      <c r="D39" s="274">
        <v>67700</v>
      </c>
    </row>
    <row r="40" spans="1:4" x14ac:dyDescent="0.25">
      <c r="A40" s="45" t="s">
        <v>14</v>
      </c>
      <c r="B40" s="274">
        <v>197300</v>
      </c>
      <c r="C40" s="274">
        <v>109800</v>
      </c>
      <c r="D40" s="274">
        <v>87500</v>
      </c>
    </row>
    <row r="41" spans="1:4" x14ac:dyDescent="0.25">
      <c r="A41" s="45" t="s">
        <v>15</v>
      </c>
      <c r="B41" s="274">
        <v>229500</v>
      </c>
      <c r="C41" s="274">
        <v>126300</v>
      </c>
      <c r="D41" s="274">
        <v>103200</v>
      </c>
    </row>
    <row r="42" spans="1:4" x14ac:dyDescent="0.25">
      <c r="A42" s="45" t="s">
        <v>16</v>
      </c>
      <c r="B42" s="274">
        <v>147300</v>
      </c>
      <c r="C42" s="274">
        <v>76000</v>
      </c>
      <c r="D42" s="274">
        <v>71300</v>
      </c>
    </row>
    <row r="43" spans="1:4" x14ac:dyDescent="0.25">
      <c r="A43" s="45" t="s">
        <v>123</v>
      </c>
      <c r="B43" s="274">
        <v>349800</v>
      </c>
      <c r="C43" s="274">
        <v>193500</v>
      </c>
      <c r="D43" s="274">
        <v>156300</v>
      </c>
    </row>
    <row r="44" spans="1:4" x14ac:dyDescent="0.25">
      <c r="A44" s="45" t="s">
        <v>17</v>
      </c>
      <c r="B44" s="274">
        <v>84500</v>
      </c>
      <c r="C44" s="274">
        <v>45000</v>
      </c>
      <c r="D44" s="274">
        <v>39500</v>
      </c>
    </row>
    <row r="45" spans="1:4" x14ac:dyDescent="0.25">
      <c r="A45" s="45" t="s">
        <v>124</v>
      </c>
      <c r="B45" s="274">
        <v>160100</v>
      </c>
      <c r="C45" s="274">
        <v>90500</v>
      </c>
      <c r="D45" s="274">
        <v>69600</v>
      </c>
    </row>
    <row r="46" spans="1:4" x14ac:dyDescent="0.25">
      <c r="A46" s="45" t="s">
        <v>18</v>
      </c>
      <c r="B46" s="274">
        <v>137600</v>
      </c>
      <c r="C46" s="274">
        <v>72300</v>
      </c>
      <c r="D46" s="274">
        <v>65300</v>
      </c>
    </row>
    <row r="47" spans="1:4" x14ac:dyDescent="0.25">
      <c r="A47" s="45" t="s">
        <v>19</v>
      </c>
      <c r="B47" s="274">
        <v>137300</v>
      </c>
      <c r="C47" s="274">
        <v>72900</v>
      </c>
      <c r="D47" s="274">
        <v>64400.000000000007</v>
      </c>
    </row>
    <row r="48" spans="1:4" x14ac:dyDescent="0.25">
      <c r="A48" s="268"/>
      <c r="B48" s="269">
        <v>8717900</v>
      </c>
      <c r="C48" s="269">
        <v>4766200</v>
      </c>
      <c r="D48" s="269">
        <v>3951700</v>
      </c>
    </row>
  </sheetData>
  <sheetProtection password="CBDD" sheet="1"/>
  <phoneticPr fontId="12" type="noConversion"/>
  <pageMargins left="0.75" right="0.75" top="1" bottom="1" header="0.5" footer="0.5"/>
  <pageSetup paperSize="9" orientation="portrait" r:id="rId1"/>
  <headerFooter alignWithMargins="0"/>
  <ignoredErrors>
    <ignoredError sqref="B5:D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U29"/>
  <sheetViews>
    <sheetView zoomScaleNormal="100" zoomScaleSheetLayoutView="100" workbookViewId="0">
      <selection activeCell="L17" sqref="L17"/>
    </sheetView>
  </sheetViews>
  <sheetFormatPr defaultRowHeight="12.75" x14ac:dyDescent="0.2"/>
  <cols>
    <col min="1" max="1" width="16.85546875" style="52" customWidth="1"/>
    <col min="2" max="2" width="12.7109375" style="52" customWidth="1"/>
    <col min="3" max="3" width="19" style="52" customWidth="1"/>
    <col min="4" max="4" width="11.85546875" style="52" bestFit="1" customWidth="1"/>
    <col min="5" max="5" width="14.140625" style="52" customWidth="1"/>
    <col min="6" max="6" width="12" style="52" customWidth="1"/>
    <col min="7" max="7" width="12.5703125" style="52" customWidth="1"/>
    <col min="8" max="8" width="12.85546875" style="52" customWidth="1"/>
    <col min="9" max="9" width="12" style="52" customWidth="1"/>
    <col min="10" max="10" width="11.42578125" style="52" customWidth="1"/>
    <col min="11" max="12" width="14.7109375" style="52" customWidth="1"/>
    <col min="13" max="13" width="9.42578125" style="52" customWidth="1"/>
    <col min="14" max="14" width="7.7109375" style="52" customWidth="1"/>
    <col min="15" max="16384" width="9.140625" style="52"/>
  </cols>
  <sheetData>
    <row r="1" spans="1:21" x14ac:dyDescent="0.2">
      <c r="A1" s="5" t="s">
        <v>264</v>
      </c>
    </row>
    <row r="3" spans="1:21" hidden="1" x14ac:dyDescent="0.2"/>
    <row r="5" spans="1:21" ht="15" customHeight="1" x14ac:dyDescent="0.2">
      <c r="D5" s="327" t="s">
        <v>265</v>
      </c>
      <c r="E5" s="327"/>
      <c r="F5" s="327"/>
      <c r="G5" s="327"/>
      <c r="H5" s="327"/>
      <c r="I5" s="327"/>
      <c r="J5" s="327"/>
      <c r="K5" s="327"/>
    </row>
    <row r="7" spans="1:21" ht="15" customHeight="1" x14ac:dyDescent="0.2">
      <c r="F7" s="284" t="s">
        <v>248</v>
      </c>
      <c r="G7" s="284" t="str">
        <f>RATA!B5</f>
        <v xml:space="preserve">decembrie </v>
      </c>
      <c r="H7" s="284"/>
      <c r="I7" s="5">
        <v>2024</v>
      </c>
      <c r="J7" s="284"/>
    </row>
    <row r="8" spans="1:21" hidden="1" x14ac:dyDescent="0.2"/>
    <row r="9" spans="1:21" hidden="1" x14ac:dyDescent="0.2"/>
    <row r="11" spans="1:21" s="53" customFormat="1" ht="32.25" customHeight="1" x14ac:dyDescent="0.2">
      <c r="A11" s="43"/>
      <c r="B11" s="73"/>
      <c r="C11" s="73"/>
      <c r="D11" s="73"/>
      <c r="E11" s="325" t="s">
        <v>90</v>
      </c>
      <c r="F11" s="325"/>
      <c r="G11" s="326" t="s">
        <v>91</v>
      </c>
      <c r="H11" s="326"/>
      <c r="I11" s="74" t="s">
        <v>92</v>
      </c>
      <c r="J11" s="74" t="s">
        <v>92</v>
      </c>
      <c r="K11" s="324" t="s">
        <v>93</v>
      </c>
      <c r="L11" s="324"/>
      <c r="M11" s="328" t="s">
        <v>182</v>
      </c>
    </row>
    <row r="12" spans="1:21" ht="44.25" customHeight="1" x14ac:dyDescent="0.2">
      <c r="A12" s="75" t="s">
        <v>180</v>
      </c>
      <c r="B12" s="76" t="s">
        <v>1</v>
      </c>
      <c r="C12" s="76" t="s">
        <v>89</v>
      </c>
      <c r="D12" s="76" t="s">
        <v>181</v>
      </c>
      <c r="E12" s="76" t="s">
        <v>1</v>
      </c>
      <c r="F12" s="77" t="s">
        <v>89</v>
      </c>
      <c r="G12" s="77" t="s">
        <v>1</v>
      </c>
      <c r="H12" s="77" t="s">
        <v>89</v>
      </c>
      <c r="I12" s="77" t="s">
        <v>1</v>
      </c>
      <c r="J12" s="77" t="s">
        <v>89</v>
      </c>
      <c r="K12" s="77" t="s">
        <v>1</v>
      </c>
      <c r="L12" s="77" t="s">
        <v>89</v>
      </c>
      <c r="M12" s="329"/>
      <c r="Q12" s="52" t="s">
        <v>125</v>
      </c>
      <c r="R12" s="52" t="s">
        <v>127</v>
      </c>
    </row>
    <row r="13" spans="1:21" s="5" customFormat="1" x14ac:dyDescent="0.2">
      <c r="A13" s="45" t="s">
        <v>117</v>
      </c>
      <c r="B13" s="56">
        <f>RATA!B2</f>
        <v>7167</v>
      </c>
      <c r="C13" s="57">
        <f>RATA!C2</f>
        <v>3117</v>
      </c>
      <c r="D13" s="56">
        <f>RATA!F2</f>
        <v>7062</v>
      </c>
      <c r="E13" s="56">
        <v>948</v>
      </c>
      <c r="F13" s="55">
        <v>561</v>
      </c>
      <c r="G13" s="55">
        <v>798</v>
      </c>
      <c r="H13" s="55">
        <v>487</v>
      </c>
      <c r="I13" s="55">
        <v>150</v>
      </c>
      <c r="J13" s="55">
        <v>74</v>
      </c>
      <c r="K13" s="56">
        <v>6219</v>
      </c>
      <c r="L13" s="55">
        <v>2556</v>
      </c>
      <c r="M13" s="58">
        <f>RATA!G2</f>
        <v>6.8781190019193854</v>
      </c>
      <c r="N13" s="59"/>
      <c r="O13" s="60">
        <f>E13-G13-I13</f>
        <v>0</v>
      </c>
      <c r="P13" s="5">
        <f>F13-H13-J13</f>
        <v>0</v>
      </c>
      <c r="Q13" s="5">
        <f>C13-F13-L13</f>
        <v>0</v>
      </c>
      <c r="R13" s="60">
        <f>B13-E13-S13</f>
        <v>0</v>
      </c>
      <c r="S13" s="60">
        <f>RATA!E2</f>
        <v>6219</v>
      </c>
      <c r="U13" s="60">
        <f>K13-S13</f>
        <v>0</v>
      </c>
    </row>
    <row r="15" spans="1:21" customFormat="1" ht="15" x14ac:dyDescent="0.25">
      <c r="B15" s="134"/>
    </row>
    <row r="16" spans="1:21" customFormat="1" ht="15" x14ac:dyDescent="0.25">
      <c r="B16" s="134"/>
    </row>
    <row r="17" spans="2:20" customFormat="1" ht="15" x14ac:dyDescent="0.25">
      <c r="B17" s="135"/>
      <c r="G17" s="315"/>
      <c r="H17" s="135"/>
    </row>
    <row r="18" spans="2:20" customFormat="1" ht="15" x14ac:dyDescent="0.25">
      <c r="B18" s="135"/>
      <c r="E18" s="315"/>
      <c r="H18" s="135"/>
    </row>
    <row r="19" spans="2:20" customFormat="1" ht="15" x14ac:dyDescent="0.25">
      <c r="G19" s="315"/>
    </row>
    <row r="20" spans="2:20" customFormat="1" ht="15" x14ac:dyDescent="0.25"/>
    <row r="21" spans="2:20" ht="15" x14ac:dyDescent="0.25">
      <c r="B21" s="72"/>
      <c r="C21" s="72"/>
      <c r="F21" s="72"/>
      <c r="G21" s="72"/>
      <c r="H21" s="72"/>
    </row>
    <row r="22" spans="2:20" ht="21" x14ac:dyDescent="0.35">
      <c r="B22" s="72"/>
      <c r="C22" s="72"/>
      <c r="F22" s="72"/>
      <c r="G22" s="72"/>
      <c r="H22" s="72"/>
      <c r="Q22" s="213" t="s">
        <v>225</v>
      </c>
      <c r="R22" s="214"/>
      <c r="S22" s="214"/>
      <c r="T22" s="214"/>
    </row>
    <row r="23" spans="2:20" s="72" customFormat="1" ht="21" x14ac:dyDescent="0.35">
      <c r="F23" s="52"/>
      <c r="G23" s="52"/>
      <c r="H23" s="52"/>
      <c r="Q23" s="213"/>
      <c r="R23" s="215"/>
      <c r="S23" s="215"/>
      <c r="T23" s="215"/>
    </row>
    <row r="24" spans="2:20" s="72" customFormat="1" ht="21" x14ac:dyDescent="0.35">
      <c r="Q24" s="213" t="s">
        <v>226</v>
      </c>
      <c r="R24" s="215"/>
      <c r="S24" s="215"/>
      <c r="T24" s="215"/>
    </row>
    <row r="25" spans="2:20" s="72" customFormat="1" ht="21" x14ac:dyDescent="0.35">
      <c r="Q25" s="213"/>
      <c r="R25" s="215"/>
      <c r="S25" s="215"/>
      <c r="T25" s="215"/>
    </row>
    <row r="26" spans="2:20" ht="21" x14ac:dyDescent="0.35">
      <c r="Q26" s="213" t="s">
        <v>227</v>
      </c>
      <c r="R26" s="214"/>
      <c r="S26" s="214"/>
      <c r="T26" s="214"/>
    </row>
    <row r="27" spans="2:20" ht="21" x14ac:dyDescent="0.35">
      <c r="Q27" s="213"/>
      <c r="R27" s="214"/>
      <c r="S27" s="214"/>
      <c r="T27" s="214"/>
    </row>
    <row r="29" spans="2:20" x14ac:dyDescent="0.2">
      <c r="E29" s="52" t="s">
        <v>177</v>
      </c>
    </row>
  </sheetData>
  <mergeCells count="5">
    <mergeCell ref="K11:L11"/>
    <mergeCell ref="E11:F11"/>
    <mergeCell ref="G11:H11"/>
    <mergeCell ref="D5:K5"/>
    <mergeCell ref="M11:M12"/>
  </mergeCells>
  <phoneticPr fontId="12" type="noConversion"/>
  <pageMargins left="0.25" right="0.25" top="0.75" bottom="0.75" header="0.3" footer="0.3"/>
  <pageSetup paperSize="9" scale="85" orientation="landscape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Y27"/>
  <sheetViews>
    <sheetView view="pageBreakPreview" zoomScale="90" zoomScaleNormal="100" zoomScaleSheetLayoutView="90" workbookViewId="0">
      <selection activeCell="I9" sqref="I9"/>
    </sheetView>
  </sheetViews>
  <sheetFormatPr defaultRowHeight="17.25" customHeight="1" x14ac:dyDescent="0.2"/>
  <cols>
    <col min="1" max="1" width="18.7109375" style="1" customWidth="1"/>
    <col min="2" max="2" width="12.140625" style="1" customWidth="1"/>
    <col min="3" max="3" width="10.140625" style="1" customWidth="1"/>
    <col min="4" max="4" width="12.28515625" style="1" customWidth="1"/>
    <col min="5" max="5" width="12.42578125" style="1" customWidth="1"/>
    <col min="6" max="16384" width="9.140625" style="1"/>
  </cols>
  <sheetData>
    <row r="1" spans="1:25" ht="17.25" customHeight="1" x14ac:dyDescent="0.25">
      <c r="A1" s="47" t="s">
        <v>266</v>
      </c>
      <c r="B1" s="4"/>
      <c r="C1" s="4"/>
      <c r="D1" s="4"/>
      <c r="E1" s="4"/>
    </row>
    <row r="2" spans="1:25" ht="17.25" customHeight="1" x14ac:dyDescent="0.35">
      <c r="V2" s="213" t="s">
        <v>225</v>
      </c>
      <c r="W2" s="214"/>
      <c r="X2" s="214"/>
      <c r="Y2" s="214"/>
    </row>
    <row r="3" spans="1:25" ht="17.25" customHeight="1" x14ac:dyDescent="0.35">
      <c r="V3" s="213"/>
      <c r="W3" s="215"/>
      <c r="X3" s="215"/>
      <c r="Y3" s="215"/>
    </row>
    <row r="4" spans="1:25" ht="17.25" customHeight="1" x14ac:dyDescent="0.35">
      <c r="A4" s="330" t="s">
        <v>183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V4" s="213" t="s">
        <v>226</v>
      </c>
      <c r="W4" s="215"/>
      <c r="X4" s="215"/>
      <c r="Y4" s="215"/>
    </row>
    <row r="5" spans="1:25" ht="17.25" customHeight="1" x14ac:dyDescent="0.35">
      <c r="A5" s="288" t="s">
        <v>248</v>
      </c>
      <c r="B5" s="288"/>
      <c r="C5" s="288"/>
      <c r="D5" s="288"/>
      <c r="E5" s="288"/>
      <c r="F5" s="288"/>
      <c r="G5" s="288" t="s">
        <v>250</v>
      </c>
      <c r="H5" s="288" t="str">
        <f>RATA!B5</f>
        <v xml:space="preserve">decembrie </v>
      </c>
      <c r="I5" s="288"/>
      <c r="J5" s="288">
        <v>2024</v>
      </c>
      <c r="K5" s="288"/>
      <c r="L5" s="288"/>
      <c r="M5" s="288"/>
      <c r="N5" s="288"/>
      <c r="O5" s="288"/>
      <c r="P5" s="288"/>
      <c r="Q5" s="288"/>
      <c r="V5" s="213"/>
      <c r="W5" s="215"/>
      <c r="X5" s="215"/>
      <c r="Y5" s="215"/>
    </row>
    <row r="6" spans="1:25" ht="17.25" customHeight="1" x14ac:dyDescent="0.35">
      <c r="B6" s="37"/>
      <c r="C6" s="37"/>
      <c r="D6" s="37"/>
      <c r="E6" s="11"/>
      <c r="V6" s="213" t="s">
        <v>227</v>
      </c>
      <c r="W6" s="214"/>
      <c r="X6" s="214"/>
      <c r="Y6" s="214"/>
    </row>
    <row r="7" spans="1:25" ht="31.5" customHeight="1" x14ac:dyDescent="0.35">
      <c r="A7" s="335" t="s">
        <v>180</v>
      </c>
      <c r="B7" s="336" t="s">
        <v>68</v>
      </c>
      <c r="C7" s="336" t="s">
        <v>86</v>
      </c>
      <c r="D7" s="337" t="s">
        <v>218</v>
      </c>
      <c r="E7" s="337"/>
      <c r="F7" s="333" t="s">
        <v>219</v>
      </c>
      <c r="G7" s="333"/>
      <c r="H7" s="332" t="s">
        <v>220</v>
      </c>
      <c r="I7" s="332"/>
      <c r="J7" s="331" t="s">
        <v>221</v>
      </c>
      <c r="K7" s="331"/>
      <c r="L7" s="332" t="s">
        <v>222</v>
      </c>
      <c r="M7" s="332"/>
      <c r="N7" s="332" t="s">
        <v>223</v>
      </c>
      <c r="O7" s="332"/>
      <c r="P7" s="332" t="s">
        <v>224</v>
      </c>
      <c r="Q7" s="332"/>
      <c r="V7" s="213"/>
      <c r="W7" s="214"/>
      <c r="X7" s="214"/>
      <c r="Y7" s="214"/>
    </row>
    <row r="8" spans="1:25" ht="24" customHeight="1" x14ac:dyDescent="0.2">
      <c r="A8" s="335"/>
      <c r="B8" s="336"/>
      <c r="C8" s="336"/>
      <c r="D8" s="70" t="s">
        <v>68</v>
      </c>
      <c r="E8" s="70" t="s">
        <v>86</v>
      </c>
      <c r="F8" s="70" t="s">
        <v>68</v>
      </c>
      <c r="G8" s="70" t="s">
        <v>86</v>
      </c>
      <c r="H8" s="70" t="s">
        <v>68</v>
      </c>
      <c r="I8" s="70" t="s">
        <v>86</v>
      </c>
      <c r="J8" s="70" t="s">
        <v>68</v>
      </c>
      <c r="K8" s="70" t="s">
        <v>86</v>
      </c>
      <c r="L8" s="70" t="s">
        <v>68</v>
      </c>
      <c r="M8" s="70" t="s">
        <v>86</v>
      </c>
      <c r="N8" s="70" t="s">
        <v>68</v>
      </c>
      <c r="O8" s="70" t="s">
        <v>86</v>
      </c>
      <c r="P8" s="70" t="s">
        <v>68</v>
      </c>
      <c r="Q8" s="70" t="s">
        <v>86</v>
      </c>
    </row>
    <row r="9" spans="1:25" ht="17.25" customHeight="1" x14ac:dyDescent="0.2">
      <c r="A9" s="45" t="s">
        <v>117</v>
      </c>
      <c r="B9" s="71">
        <f>'F07-SITSOM'!G13</f>
        <v>798</v>
      </c>
      <c r="C9" s="71">
        <f>'F07-SITSOM'!H13</f>
        <v>487</v>
      </c>
      <c r="D9" s="65">
        <v>20</v>
      </c>
      <c r="E9" s="65">
        <v>9</v>
      </c>
      <c r="F9" s="65">
        <v>0</v>
      </c>
      <c r="G9" s="65">
        <v>0</v>
      </c>
      <c r="H9" s="65">
        <v>166</v>
      </c>
      <c r="I9" s="65">
        <v>94</v>
      </c>
      <c r="J9" s="65">
        <v>128</v>
      </c>
      <c r="K9" s="65">
        <v>46</v>
      </c>
      <c r="L9" s="65">
        <v>356</v>
      </c>
      <c r="M9" s="65">
        <v>237</v>
      </c>
      <c r="N9" s="65">
        <v>44</v>
      </c>
      <c r="O9" s="65">
        <v>38</v>
      </c>
      <c r="P9" s="65">
        <v>84</v>
      </c>
      <c r="Q9" s="65">
        <v>63</v>
      </c>
    </row>
    <row r="10" spans="1:25" ht="17.25" customHeight="1" x14ac:dyDescent="0.25">
      <c r="B10" s="37"/>
      <c r="C10" s="37"/>
      <c r="D10" s="46"/>
      <c r="E10" s="46"/>
    </row>
    <row r="11" spans="1:25" ht="17.25" customHeight="1" x14ac:dyDescent="0.2">
      <c r="A11" s="4" t="s">
        <v>198</v>
      </c>
      <c r="B11" s="4"/>
      <c r="C11" s="4"/>
      <c r="D11" s="4"/>
      <c r="E11" s="4"/>
    </row>
    <row r="12" spans="1:25" ht="17.25" customHeight="1" x14ac:dyDescent="0.2">
      <c r="A12" s="4"/>
      <c r="B12" s="4" t="s">
        <v>197</v>
      </c>
      <c r="C12" s="4"/>
      <c r="D12" s="4"/>
      <c r="E12" s="4"/>
    </row>
    <row r="13" spans="1:25" ht="17.25" customHeight="1" x14ac:dyDescent="0.2">
      <c r="A13" s="4"/>
      <c r="B13" s="4"/>
      <c r="C13" s="4"/>
      <c r="D13" s="4"/>
      <c r="E13" s="4"/>
    </row>
    <row r="14" spans="1:25" customFormat="1" ht="15" x14ac:dyDescent="0.25">
      <c r="B14" s="134"/>
    </row>
    <row r="15" spans="1:25" customFormat="1" ht="15" x14ac:dyDescent="0.25">
      <c r="B15" s="134"/>
    </row>
    <row r="16" spans="1:25" customFormat="1" ht="15" x14ac:dyDescent="0.25">
      <c r="B16" s="135"/>
    </row>
    <row r="17" spans="1:5" customFormat="1" ht="15" x14ac:dyDescent="0.25">
      <c r="B17" s="135"/>
    </row>
    <row r="18" spans="1:5" s="72" customFormat="1" ht="15" x14ac:dyDescent="0.25"/>
    <row r="19" spans="1:5" s="72" customFormat="1" ht="15" x14ac:dyDescent="0.25"/>
    <row r="20" spans="1:5" s="72" customFormat="1" ht="15" x14ac:dyDescent="0.25"/>
    <row r="22" spans="1:5" ht="17.25" customHeight="1" x14ac:dyDescent="0.2">
      <c r="A22" s="4"/>
      <c r="B22" s="4"/>
      <c r="C22" s="4"/>
      <c r="D22" s="4"/>
      <c r="E22" s="4"/>
    </row>
    <row r="25" spans="1:5" ht="17.25" customHeight="1" x14ac:dyDescent="0.2">
      <c r="E25" s="62"/>
    </row>
    <row r="26" spans="1:5" ht="17.25" customHeight="1" x14ac:dyDescent="0.2">
      <c r="C26" s="334"/>
      <c r="D26" s="334"/>
      <c r="E26" s="63"/>
    </row>
    <row r="27" spans="1:5" ht="17.25" customHeight="1" x14ac:dyDescent="0.2">
      <c r="C27" s="62"/>
      <c r="D27" s="63"/>
      <c r="E27" s="62"/>
    </row>
  </sheetData>
  <mergeCells count="12">
    <mergeCell ref="C26:D26"/>
    <mergeCell ref="A7:A8"/>
    <mergeCell ref="B7:B8"/>
    <mergeCell ref="C7:C8"/>
    <mergeCell ref="D7:E7"/>
    <mergeCell ref="A4:Q4"/>
    <mergeCell ref="J7:K7"/>
    <mergeCell ref="L7:M7"/>
    <mergeCell ref="N7:O7"/>
    <mergeCell ref="P7:Q7"/>
    <mergeCell ref="F7:G7"/>
    <mergeCell ref="H7:I7"/>
  </mergeCells>
  <phoneticPr fontId="12" type="noConversion"/>
  <printOptions horizontalCentered="1" verticalCentered="1"/>
  <pageMargins left="0.19685039370078741" right="0.19685039370078741" top="0.39370078740157483" bottom="0.39370078740157483" header="0.31496062992125984" footer="0.39370078740157483"/>
  <pageSetup paperSize="9" scale="50" orientation="landscape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W28"/>
  <sheetViews>
    <sheetView view="pageBreakPreview" zoomScaleNormal="100" zoomScaleSheetLayoutView="100" workbookViewId="0">
      <selection activeCell="L10" sqref="L10"/>
    </sheetView>
  </sheetViews>
  <sheetFormatPr defaultRowHeight="12.75" x14ac:dyDescent="0.2"/>
  <cols>
    <col min="1" max="1" width="17.28515625" style="1" customWidth="1"/>
    <col min="2" max="2" width="12.5703125" style="1" customWidth="1"/>
    <col min="3" max="3" width="10.140625" style="1" customWidth="1"/>
    <col min="4" max="16384" width="9.140625" style="1"/>
  </cols>
  <sheetData>
    <row r="1" spans="1:23" ht="15" x14ac:dyDescent="0.25">
      <c r="A1" s="47" t="s">
        <v>266</v>
      </c>
    </row>
    <row r="2" spans="1:23" ht="10.5" customHeight="1" x14ac:dyDescent="0.2"/>
    <row r="3" spans="1:23" ht="8.25" customHeight="1" x14ac:dyDescent="0.2"/>
    <row r="4" spans="1:23" ht="21" x14ac:dyDescent="0.35">
      <c r="A4" s="330" t="s">
        <v>186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T4" s="213" t="s">
        <v>225</v>
      </c>
      <c r="U4" s="214"/>
      <c r="V4" s="214"/>
      <c r="W4" s="214"/>
    </row>
    <row r="5" spans="1:23" ht="15" customHeight="1" x14ac:dyDescent="0.35">
      <c r="A5" s="340" t="s">
        <v>251</v>
      </c>
      <c r="B5" s="340"/>
      <c r="C5" s="340"/>
      <c r="D5" s="340"/>
      <c r="E5" s="340"/>
      <c r="F5" s="340"/>
      <c r="G5" s="340"/>
      <c r="H5" s="340"/>
      <c r="I5" s="340"/>
      <c r="J5" s="340"/>
      <c r="K5" s="340"/>
      <c r="L5" s="340"/>
      <c r="M5" s="340"/>
      <c r="N5" s="340"/>
      <c r="O5" s="340"/>
      <c r="P5" s="340"/>
      <c r="Q5" s="340"/>
      <c r="T5" s="213"/>
      <c r="U5" s="215"/>
      <c r="V5" s="215"/>
      <c r="W5" s="215"/>
    </row>
    <row r="6" spans="1:23" ht="28.5" customHeight="1" x14ac:dyDescent="0.35">
      <c r="G6" s="3" t="s">
        <v>248</v>
      </c>
      <c r="H6" s="3" t="str">
        <f>RATA!B5</f>
        <v xml:space="preserve">decembrie </v>
      </c>
      <c r="I6" s="3"/>
      <c r="J6" s="3">
        <v>2024</v>
      </c>
      <c r="T6" s="213" t="s">
        <v>226</v>
      </c>
      <c r="U6" s="215"/>
      <c r="V6" s="215"/>
      <c r="W6" s="215"/>
    </row>
    <row r="7" spans="1:23" ht="20.25" customHeight="1" x14ac:dyDescent="0.35">
      <c r="T7" s="213"/>
      <c r="U7" s="215"/>
      <c r="V7" s="215"/>
      <c r="W7" s="215"/>
    </row>
    <row r="8" spans="1:23" ht="51" customHeight="1" x14ac:dyDescent="0.35">
      <c r="A8" s="349" t="s">
        <v>0</v>
      </c>
      <c r="B8" s="347" t="s">
        <v>68</v>
      </c>
      <c r="C8" s="351" t="s">
        <v>86</v>
      </c>
      <c r="D8" s="341" t="s">
        <v>218</v>
      </c>
      <c r="E8" s="342"/>
      <c r="F8" s="343" t="s">
        <v>219</v>
      </c>
      <c r="G8" s="344"/>
      <c r="H8" s="338" t="s">
        <v>220</v>
      </c>
      <c r="I8" s="339"/>
      <c r="J8" s="345" t="s">
        <v>221</v>
      </c>
      <c r="K8" s="346"/>
      <c r="L8" s="338" t="s">
        <v>222</v>
      </c>
      <c r="M8" s="339"/>
      <c r="N8" s="338" t="s">
        <v>223</v>
      </c>
      <c r="O8" s="339"/>
      <c r="P8" s="338" t="s">
        <v>224</v>
      </c>
      <c r="Q8" s="339"/>
      <c r="T8" s="213" t="s">
        <v>227</v>
      </c>
      <c r="U8" s="214"/>
      <c r="V8" s="214"/>
      <c r="W8" s="214"/>
    </row>
    <row r="9" spans="1:23" ht="38.25" customHeight="1" x14ac:dyDescent="0.35">
      <c r="A9" s="350"/>
      <c r="B9" s="348"/>
      <c r="C9" s="352"/>
      <c r="D9" s="70" t="s">
        <v>68</v>
      </c>
      <c r="E9" s="70" t="s">
        <v>86</v>
      </c>
      <c r="F9" s="70" t="s">
        <v>68</v>
      </c>
      <c r="G9" s="70" t="s">
        <v>86</v>
      </c>
      <c r="H9" s="70" t="s">
        <v>68</v>
      </c>
      <c r="I9" s="70" t="s">
        <v>86</v>
      </c>
      <c r="J9" s="70" t="s">
        <v>68</v>
      </c>
      <c r="K9" s="70" t="s">
        <v>86</v>
      </c>
      <c r="L9" s="70" t="s">
        <v>68</v>
      </c>
      <c r="M9" s="70" t="s">
        <v>86</v>
      </c>
      <c r="N9" s="70" t="s">
        <v>68</v>
      </c>
      <c r="O9" s="70" t="s">
        <v>86</v>
      </c>
      <c r="P9" s="70" t="s">
        <v>68</v>
      </c>
      <c r="Q9" s="70" t="s">
        <v>86</v>
      </c>
      <c r="T9" s="213"/>
      <c r="U9" s="214"/>
      <c r="V9" s="214"/>
      <c r="W9" s="214"/>
    </row>
    <row r="10" spans="1:23" ht="12.75" customHeight="1" x14ac:dyDescent="0.2">
      <c r="A10" s="45" t="s">
        <v>117</v>
      </c>
      <c r="B10" s="67">
        <f>'F07-SITSOM'!I13</f>
        <v>150</v>
      </c>
      <c r="C10" s="67">
        <f>'F07-SITSOM'!J13</f>
        <v>74</v>
      </c>
      <c r="D10" s="65">
        <v>0</v>
      </c>
      <c r="E10" s="65">
        <v>0</v>
      </c>
      <c r="F10" s="65">
        <v>0</v>
      </c>
      <c r="G10" s="65">
        <v>0</v>
      </c>
      <c r="H10" s="65">
        <v>1</v>
      </c>
      <c r="I10" s="65">
        <v>0</v>
      </c>
      <c r="J10" s="65">
        <v>1</v>
      </c>
      <c r="K10" s="65">
        <v>0</v>
      </c>
      <c r="L10" s="65">
        <v>111</v>
      </c>
      <c r="M10" s="65">
        <v>45</v>
      </c>
      <c r="N10" s="65">
        <v>20</v>
      </c>
      <c r="O10" s="65">
        <v>18</v>
      </c>
      <c r="P10" s="65">
        <v>17</v>
      </c>
      <c r="Q10" s="65">
        <v>11</v>
      </c>
    </row>
    <row r="11" spans="1:23" x14ac:dyDescent="0.2">
      <c r="A11" s="68"/>
      <c r="B11" s="69"/>
      <c r="C11" s="69"/>
    </row>
    <row r="12" spans="1:23" x14ac:dyDescent="0.2">
      <c r="A12" s="68"/>
      <c r="B12" s="69"/>
      <c r="C12" s="69"/>
    </row>
    <row r="13" spans="1:23" x14ac:dyDescent="0.2">
      <c r="A13" s="68"/>
      <c r="B13" s="69"/>
      <c r="C13" s="69"/>
    </row>
    <row r="14" spans="1:23" x14ac:dyDescent="0.2">
      <c r="A14" s="68"/>
      <c r="B14" s="69"/>
      <c r="C14" s="69"/>
    </row>
    <row r="15" spans="1:23" x14ac:dyDescent="0.2">
      <c r="A15" s="68"/>
      <c r="B15" s="69"/>
      <c r="C15" s="69"/>
    </row>
    <row r="16" spans="1:23" ht="12.75" customHeight="1" x14ac:dyDescent="0.2">
      <c r="A16" s="4" t="s">
        <v>199</v>
      </c>
      <c r="B16" s="4"/>
      <c r="C16" s="4"/>
    </row>
    <row r="17" spans="1:3" x14ac:dyDescent="0.2">
      <c r="A17" s="4"/>
      <c r="B17" s="4" t="s">
        <v>196</v>
      </c>
      <c r="C17" s="4"/>
    </row>
    <row r="18" spans="1:3" ht="12.75" customHeight="1" x14ac:dyDescent="0.2">
      <c r="A18" s="4"/>
      <c r="B18" s="4"/>
      <c r="C18" s="4"/>
    </row>
    <row r="19" spans="1:3" customFormat="1" ht="15" x14ac:dyDescent="0.25">
      <c r="B19" s="134"/>
    </row>
    <row r="20" spans="1:3" customFormat="1" ht="15" customHeight="1" x14ac:dyDescent="0.25">
      <c r="B20" s="134"/>
    </row>
    <row r="21" spans="1:3" customFormat="1" ht="15" x14ac:dyDescent="0.25">
      <c r="B21" s="135"/>
    </row>
    <row r="22" spans="1:3" customFormat="1" ht="15" customHeight="1" x14ac:dyDescent="0.25">
      <c r="B22" s="135"/>
    </row>
    <row r="23" spans="1:3" s="52" customFormat="1" x14ac:dyDescent="0.2">
      <c r="B23" s="64"/>
    </row>
    <row r="24" spans="1:3" s="52" customFormat="1" ht="12.75" customHeight="1" x14ac:dyDescent="0.2">
      <c r="A24" s="5"/>
      <c r="B24" s="64"/>
    </row>
    <row r="25" spans="1:3" s="52" customFormat="1" x14ac:dyDescent="0.2"/>
    <row r="26" spans="1:3" s="52" customFormat="1" x14ac:dyDescent="0.2"/>
    <row r="27" spans="1:3" s="52" customFormat="1" x14ac:dyDescent="0.2"/>
    <row r="28" spans="1:3" s="52" customFormat="1" x14ac:dyDescent="0.2"/>
  </sheetData>
  <mergeCells count="12">
    <mergeCell ref="P8:Q8"/>
    <mergeCell ref="A4:Q4"/>
    <mergeCell ref="A5:Q5"/>
    <mergeCell ref="D8:E8"/>
    <mergeCell ref="F8:G8"/>
    <mergeCell ref="H8:I8"/>
    <mergeCell ref="J8:K8"/>
    <mergeCell ref="L8:M8"/>
    <mergeCell ref="B8:B9"/>
    <mergeCell ref="A8:A9"/>
    <mergeCell ref="C8:C9"/>
    <mergeCell ref="N8:O8"/>
  </mergeCells>
  <phoneticPr fontId="12" type="noConversion"/>
  <printOptions horizontalCentered="1" verticalCentered="1"/>
  <pageMargins left="0.19685039370078741" right="0.19685039370078741" top="0.39370078740157483" bottom="0.39370078740157483" header="0.31496062992125984" footer="0.39370078740157483"/>
  <pageSetup paperSize="9" scale="81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L63"/>
  <sheetViews>
    <sheetView view="pageBreakPreview" topLeftCell="A19" zoomScale="75" zoomScaleNormal="75" zoomScaleSheetLayoutView="75" workbookViewId="0">
      <selection activeCell="N37" sqref="N37"/>
    </sheetView>
  </sheetViews>
  <sheetFormatPr defaultRowHeight="12.75" x14ac:dyDescent="0.2"/>
  <cols>
    <col min="1" max="1" width="5" style="1" customWidth="1"/>
    <col min="2" max="2" width="13.85546875" style="1" customWidth="1"/>
    <col min="3" max="3" width="10.42578125" style="1" customWidth="1"/>
    <col min="4" max="7" width="9.85546875" style="1" customWidth="1"/>
    <col min="8" max="9" width="10.140625" style="1" customWidth="1"/>
    <col min="10" max="10" width="10.28515625" style="1" customWidth="1"/>
    <col min="11" max="16384" width="9.140625" style="1"/>
  </cols>
  <sheetData>
    <row r="1" spans="1:12" x14ac:dyDescent="0.2">
      <c r="A1" s="4" t="s">
        <v>72</v>
      </c>
    </row>
    <row r="4" spans="1:12" ht="15" x14ac:dyDescent="0.25">
      <c r="C4" s="37"/>
      <c r="D4" s="37"/>
      <c r="E4" s="11" t="s">
        <v>82</v>
      </c>
      <c r="F4" s="37"/>
    </row>
    <row r="5" spans="1:12" ht="14.25" customHeight="1" x14ac:dyDescent="0.25">
      <c r="C5" s="37"/>
      <c r="D5" s="353" t="s">
        <v>88</v>
      </c>
      <c r="E5" s="353"/>
      <c r="F5" s="353"/>
      <c r="G5" s="353"/>
      <c r="L5" s="1" t="s">
        <v>87</v>
      </c>
    </row>
    <row r="6" spans="1:12" x14ac:dyDescent="0.2">
      <c r="E6" s="36"/>
    </row>
    <row r="7" spans="1:12" ht="13.5" thickBot="1" x14ac:dyDescent="0.25"/>
    <row r="8" spans="1:12" x14ac:dyDescent="0.2">
      <c r="A8" s="35" t="s">
        <v>71</v>
      </c>
      <c r="B8" s="35"/>
      <c r="C8" s="35"/>
      <c r="D8" s="34"/>
      <c r="E8" s="357" t="s">
        <v>80</v>
      </c>
      <c r="F8" s="358"/>
      <c r="G8" s="358"/>
      <c r="H8" s="358"/>
      <c r="I8" s="358"/>
      <c r="J8" s="359"/>
    </row>
    <row r="9" spans="1:12" ht="25.5" customHeight="1" thickBot="1" x14ac:dyDescent="0.25">
      <c r="A9" s="33" t="s">
        <v>69</v>
      </c>
      <c r="B9" s="32" t="s">
        <v>70</v>
      </c>
      <c r="C9" s="360" t="s">
        <v>79</v>
      </c>
      <c r="D9" s="361"/>
      <c r="E9" s="362" t="s">
        <v>78</v>
      </c>
      <c r="F9" s="363"/>
      <c r="G9" s="364" t="s">
        <v>77</v>
      </c>
      <c r="H9" s="365"/>
      <c r="I9" s="364" t="s">
        <v>76</v>
      </c>
      <c r="J9" s="366"/>
    </row>
    <row r="10" spans="1:12" ht="27" customHeight="1" thickBot="1" x14ac:dyDescent="0.25">
      <c r="A10" s="31"/>
      <c r="B10" s="30"/>
      <c r="C10" s="29" t="s">
        <v>68</v>
      </c>
      <c r="D10" s="28" t="s">
        <v>75</v>
      </c>
      <c r="E10" s="27" t="s">
        <v>68</v>
      </c>
      <c r="F10" s="28" t="s">
        <v>75</v>
      </c>
      <c r="G10" s="27" t="s">
        <v>68</v>
      </c>
      <c r="H10" s="28" t="s">
        <v>75</v>
      </c>
      <c r="I10" s="27" t="s">
        <v>68</v>
      </c>
      <c r="J10" s="26" t="s">
        <v>75</v>
      </c>
    </row>
    <row r="11" spans="1:12" x14ac:dyDescent="0.2">
      <c r="A11" s="25">
        <v>0</v>
      </c>
      <c r="B11" s="10">
        <v>1</v>
      </c>
      <c r="C11" s="10">
        <v>2</v>
      </c>
      <c r="D11" s="10">
        <v>3</v>
      </c>
      <c r="E11" s="10">
        <v>4</v>
      </c>
      <c r="F11" s="10">
        <v>5</v>
      </c>
      <c r="G11" s="10">
        <v>6</v>
      </c>
      <c r="H11" s="10">
        <v>7</v>
      </c>
      <c r="I11" s="10">
        <v>8</v>
      </c>
      <c r="J11" s="24">
        <v>9</v>
      </c>
    </row>
    <row r="12" spans="1:12" x14ac:dyDescent="0.2">
      <c r="A12" s="9">
        <v>1</v>
      </c>
      <c r="B12" s="7" t="s">
        <v>67</v>
      </c>
      <c r="C12" s="7">
        <f t="shared" ref="C12:C53" si="0">SUM(E12,G12,I12)</f>
        <v>0</v>
      </c>
      <c r="D12" s="7">
        <f t="shared" ref="D12:D53" si="1">SUM(F12,H12,J12)</f>
        <v>0</v>
      </c>
      <c r="E12" s="7">
        <v>0</v>
      </c>
      <c r="F12" s="7">
        <v>0</v>
      </c>
      <c r="G12" s="7">
        <v>0</v>
      </c>
      <c r="H12" s="7">
        <v>0</v>
      </c>
      <c r="I12" s="7">
        <v>0</v>
      </c>
      <c r="J12" s="6">
        <v>0</v>
      </c>
    </row>
    <row r="13" spans="1:12" x14ac:dyDescent="0.2">
      <c r="A13" s="9">
        <v>2</v>
      </c>
      <c r="B13" s="7" t="s">
        <v>66</v>
      </c>
      <c r="C13" s="7">
        <f t="shared" si="0"/>
        <v>0</v>
      </c>
      <c r="D13" s="7">
        <f t="shared" si="1"/>
        <v>0</v>
      </c>
      <c r="E13" s="7">
        <v>0</v>
      </c>
      <c r="F13" s="7">
        <v>0</v>
      </c>
      <c r="G13" s="7">
        <v>0</v>
      </c>
      <c r="H13" s="7">
        <v>0</v>
      </c>
      <c r="I13" s="7">
        <v>0</v>
      </c>
      <c r="J13" s="6">
        <v>0</v>
      </c>
    </row>
    <row r="14" spans="1:12" x14ac:dyDescent="0.2">
      <c r="A14" s="9">
        <v>3</v>
      </c>
      <c r="B14" s="7" t="s">
        <v>65</v>
      </c>
      <c r="C14" s="7">
        <f t="shared" si="0"/>
        <v>0</v>
      </c>
      <c r="D14" s="7">
        <f t="shared" si="1"/>
        <v>0</v>
      </c>
      <c r="E14" s="7">
        <v>0</v>
      </c>
      <c r="F14" s="7">
        <v>0</v>
      </c>
      <c r="G14" s="7">
        <v>0</v>
      </c>
      <c r="H14" s="7">
        <v>0</v>
      </c>
      <c r="I14" s="7">
        <v>0</v>
      </c>
      <c r="J14" s="6">
        <v>0</v>
      </c>
    </row>
    <row r="15" spans="1:12" x14ac:dyDescent="0.2">
      <c r="A15" s="9">
        <v>4</v>
      </c>
      <c r="B15" s="7" t="s">
        <v>64</v>
      </c>
      <c r="C15" s="7">
        <f t="shared" si="0"/>
        <v>0</v>
      </c>
      <c r="D15" s="7">
        <f t="shared" si="1"/>
        <v>0</v>
      </c>
      <c r="E15" s="7">
        <v>0</v>
      </c>
      <c r="F15" s="7">
        <v>0</v>
      </c>
      <c r="G15" s="7">
        <v>0</v>
      </c>
      <c r="H15" s="7">
        <v>0</v>
      </c>
      <c r="I15" s="7">
        <v>0</v>
      </c>
      <c r="J15" s="6">
        <v>0</v>
      </c>
    </row>
    <row r="16" spans="1:12" x14ac:dyDescent="0.2">
      <c r="A16" s="9">
        <v>5</v>
      </c>
      <c r="B16" s="7" t="s">
        <v>63</v>
      </c>
      <c r="C16" s="7">
        <f t="shared" si="0"/>
        <v>0</v>
      </c>
      <c r="D16" s="7">
        <f t="shared" si="1"/>
        <v>0</v>
      </c>
      <c r="E16" s="7">
        <v>0</v>
      </c>
      <c r="F16" s="7">
        <v>0</v>
      </c>
      <c r="G16" s="7">
        <v>0</v>
      </c>
      <c r="H16" s="7">
        <v>0</v>
      </c>
      <c r="I16" s="7">
        <v>0</v>
      </c>
      <c r="J16" s="6">
        <v>0</v>
      </c>
    </row>
    <row r="17" spans="1:10" x14ac:dyDescent="0.2">
      <c r="A17" s="9">
        <v>6</v>
      </c>
      <c r="B17" s="7" t="s">
        <v>62</v>
      </c>
      <c r="C17" s="7">
        <f t="shared" si="0"/>
        <v>0</v>
      </c>
      <c r="D17" s="7">
        <f t="shared" si="1"/>
        <v>0</v>
      </c>
      <c r="E17" s="7">
        <v>0</v>
      </c>
      <c r="F17" s="7">
        <v>0</v>
      </c>
      <c r="G17" s="7">
        <v>0</v>
      </c>
      <c r="H17" s="7">
        <v>0</v>
      </c>
      <c r="I17" s="7">
        <v>0</v>
      </c>
      <c r="J17" s="6">
        <v>0</v>
      </c>
    </row>
    <row r="18" spans="1:10" x14ac:dyDescent="0.2">
      <c r="A18" s="9">
        <v>7</v>
      </c>
      <c r="B18" s="7" t="s">
        <v>61</v>
      </c>
      <c r="C18" s="7">
        <f t="shared" si="0"/>
        <v>0</v>
      </c>
      <c r="D18" s="7">
        <f t="shared" si="1"/>
        <v>0</v>
      </c>
      <c r="E18" s="7">
        <v>0</v>
      </c>
      <c r="F18" s="7">
        <v>0</v>
      </c>
      <c r="G18" s="7">
        <v>0</v>
      </c>
      <c r="H18" s="7">
        <v>0</v>
      </c>
      <c r="I18" s="7">
        <v>0</v>
      </c>
      <c r="J18" s="6">
        <v>0</v>
      </c>
    </row>
    <row r="19" spans="1:10" x14ac:dyDescent="0.2">
      <c r="A19" s="9">
        <v>8</v>
      </c>
      <c r="B19" s="7" t="s">
        <v>60</v>
      </c>
      <c r="C19" s="7">
        <f t="shared" si="0"/>
        <v>0</v>
      </c>
      <c r="D19" s="7">
        <f t="shared" si="1"/>
        <v>0</v>
      </c>
      <c r="E19" s="7">
        <v>0</v>
      </c>
      <c r="F19" s="7">
        <v>0</v>
      </c>
      <c r="G19" s="7">
        <v>0</v>
      </c>
      <c r="H19" s="7">
        <v>0</v>
      </c>
      <c r="I19" s="7">
        <v>0</v>
      </c>
      <c r="J19" s="6">
        <v>0</v>
      </c>
    </row>
    <row r="20" spans="1:10" x14ac:dyDescent="0.2">
      <c r="A20" s="9">
        <v>9</v>
      </c>
      <c r="B20" s="7" t="s">
        <v>59</v>
      </c>
      <c r="C20" s="7">
        <f t="shared" si="0"/>
        <v>0</v>
      </c>
      <c r="D20" s="7">
        <f t="shared" si="1"/>
        <v>0</v>
      </c>
      <c r="E20" s="7">
        <v>0</v>
      </c>
      <c r="F20" s="7">
        <v>0</v>
      </c>
      <c r="G20" s="7">
        <v>0</v>
      </c>
      <c r="H20" s="7">
        <v>0</v>
      </c>
      <c r="I20" s="7">
        <v>0</v>
      </c>
      <c r="J20" s="6">
        <v>0</v>
      </c>
    </row>
    <row r="21" spans="1:10" x14ac:dyDescent="0.2">
      <c r="A21" s="9">
        <v>10</v>
      </c>
      <c r="B21" s="7" t="s">
        <v>58</v>
      </c>
      <c r="C21" s="7">
        <f t="shared" si="0"/>
        <v>0</v>
      </c>
      <c r="D21" s="7">
        <f t="shared" si="1"/>
        <v>0</v>
      </c>
      <c r="E21" s="7">
        <v>0</v>
      </c>
      <c r="F21" s="7">
        <v>0</v>
      </c>
      <c r="G21" s="7">
        <v>0</v>
      </c>
      <c r="H21" s="7">
        <v>0</v>
      </c>
      <c r="I21" s="7">
        <v>0</v>
      </c>
      <c r="J21" s="6">
        <v>0</v>
      </c>
    </row>
    <row r="22" spans="1:10" x14ac:dyDescent="0.2">
      <c r="A22" s="9">
        <v>11</v>
      </c>
      <c r="B22" s="7" t="s">
        <v>57</v>
      </c>
      <c r="C22" s="7">
        <f t="shared" si="0"/>
        <v>0</v>
      </c>
      <c r="D22" s="7">
        <f t="shared" si="1"/>
        <v>0</v>
      </c>
      <c r="E22" s="7">
        <v>0</v>
      </c>
      <c r="F22" s="7">
        <v>0</v>
      </c>
      <c r="G22" s="7">
        <v>0</v>
      </c>
      <c r="H22" s="7">
        <v>0</v>
      </c>
      <c r="I22" s="7">
        <v>0</v>
      </c>
      <c r="J22" s="6">
        <v>0</v>
      </c>
    </row>
    <row r="23" spans="1:10" x14ac:dyDescent="0.2">
      <c r="A23" s="9">
        <v>12</v>
      </c>
      <c r="B23" s="7" t="s">
        <v>56</v>
      </c>
      <c r="C23" s="7">
        <f t="shared" si="0"/>
        <v>0</v>
      </c>
      <c r="D23" s="7">
        <f t="shared" si="1"/>
        <v>0</v>
      </c>
      <c r="E23" s="7">
        <v>0</v>
      </c>
      <c r="F23" s="7">
        <v>0</v>
      </c>
      <c r="G23" s="7">
        <v>0</v>
      </c>
      <c r="H23" s="7">
        <v>0</v>
      </c>
      <c r="I23" s="7">
        <v>0</v>
      </c>
      <c r="J23" s="6">
        <v>0</v>
      </c>
    </row>
    <row r="24" spans="1:10" x14ac:dyDescent="0.2">
      <c r="A24" s="9">
        <v>13</v>
      </c>
      <c r="B24" s="7" t="s">
        <v>55</v>
      </c>
      <c r="C24" s="7">
        <f t="shared" si="0"/>
        <v>0</v>
      </c>
      <c r="D24" s="7">
        <f t="shared" si="1"/>
        <v>0</v>
      </c>
      <c r="E24" s="7">
        <v>0</v>
      </c>
      <c r="F24" s="7">
        <v>0</v>
      </c>
      <c r="G24" s="7">
        <v>0</v>
      </c>
      <c r="H24" s="7">
        <v>0</v>
      </c>
      <c r="I24" s="7">
        <v>0</v>
      </c>
      <c r="J24" s="6">
        <v>0</v>
      </c>
    </row>
    <row r="25" spans="1:10" x14ac:dyDescent="0.2">
      <c r="A25" s="23">
        <v>14</v>
      </c>
      <c r="B25" s="22" t="s">
        <v>54</v>
      </c>
      <c r="C25" s="7">
        <f t="shared" si="0"/>
        <v>0</v>
      </c>
      <c r="D25" s="22">
        <f t="shared" si="1"/>
        <v>0</v>
      </c>
      <c r="E25" s="7">
        <v>0</v>
      </c>
      <c r="F25" s="7">
        <v>0</v>
      </c>
      <c r="G25" s="7">
        <v>0</v>
      </c>
      <c r="H25" s="7">
        <v>0</v>
      </c>
      <c r="I25" s="7">
        <v>0</v>
      </c>
      <c r="J25" s="6">
        <v>0</v>
      </c>
    </row>
    <row r="26" spans="1:10" x14ac:dyDescent="0.2">
      <c r="A26" s="9">
        <v>15</v>
      </c>
      <c r="B26" s="7" t="s">
        <v>53</v>
      </c>
      <c r="C26" s="7">
        <f t="shared" si="0"/>
        <v>0</v>
      </c>
      <c r="D26" s="7">
        <f t="shared" si="1"/>
        <v>0</v>
      </c>
      <c r="E26" s="7">
        <v>0</v>
      </c>
      <c r="F26" s="7">
        <v>0</v>
      </c>
      <c r="G26" s="7">
        <v>0</v>
      </c>
      <c r="H26" s="7">
        <v>0</v>
      </c>
      <c r="I26" s="7">
        <v>0</v>
      </c>
      <c r="J26" s="6">
        <v>0</v>
      </c>
    </row>
    <row r="27" spans="1:10" x14ac:dyDescent="0.2">
      <c r="A27" s="9">
        <v>16</v>
      </c>
      <c r="B27" s="7" t="s">
        <v>52</v>
      </c>
      <c r="C27" s="7">
        <f t="shared" si="0"/>
        <v>0</v>
      </c>
      <c r="D27" s="7">
        <f t="shared" si="1"/>
        <v>0</v>
      </c>
      <c r="E27" s="7">
        <v>0</v>
      </c>
      <c r="F27" s="7">
        <v>0</v>
      </c>
      <c r="G27" s="7">
        <v>0</v>
      </c>
      <c r="H27" s="7">
        <v>0</v>
      </c>
      <c r="I27" s="7">
        <v>0</v>
      </c>
      <c r="J27" s="6">
        <v>0</v>
      </c>
    </row>
    <row r="28" spans="1:10" x14ac:dyDescent="0.2">
      <c r="A28" s="9">
        <v>17</v>
      </c>
      <c r="B28" s="7" t="s">
        <v>51</v>
      </c>
      <c r="C28" s="7">
        <f t="shared" si="0"/>
        <v>0</v>
      </c>
      <c r="D28" s="7">
        <f t="shared" si="1"/>
        <v>0</v>
      </c>
      <c r="E28" s="7">
        <v>0</v>
      </c>
      <c r="F28" s="7">
        <v>0</v>
      </c>
      <c r="G28" s="7">
        <v>0</v>
      </c>
      <c r="H28" s="7">
        <v>0</v>
      </c>
      <c r="I28" s="7">
        <v>0</v>
      </c>
      <c r="J28" s="6">
        <v>0</v>
      </c>
    </row>
    <row r="29" spans="1:10" x14ac:dyDescent="0.2">
      <c r="A29" s="23">
        <v>18</v>
      </c>
      <c r="B29" s="22" t="s">
        <v>50</v>
      </c>
      <c r="C29" s="22">
        <f t="shared" si="0"/>
        <v>0</v>
      </c>
      <c r="D29" s="22">
        <f t="shared" si="1"/>
        <v>0</v>
      </c>
      <c r="E29" s="7">
        <v>0</v>
      </c>
      <c r="F29" s="7">
        <v>0</v>
      </c>
      <c r="G29" s="7">
        <v>0</v>
      </c>
      <c r="H29" s="7">
        <v>0</v>
      </c>
      <c r="I29" s="7">
        <v>0</v>
      </c>
      <c r="J29" s="6">
        <v>0</v>
      </c>
    </row>
    <row r="30" spans="1:10" x14ac:dyDescent="0.2">
      <c r="A30" s="9">
        <v>19</v>
      </c>
      <c r="B30" s="7" t="s">
        <v>49</v>
      </c>
      <c r="C30" s="7">
        <f t="shared" si="0"/>
        <v>0</v>
      </c>
      <c r="D30" s="7">
        <f t="shared" si="1"/>
        <v>0</v>
      </c>
      <c r="E30" s="7">
        <v>0</v>
      </c>
      <c r="F30" s="7">
        <v>0</v>
      </c>
      <c r="G30" s="7">
        <v>0</v>
      </c>
      <c r="H30" s="7">
        <v>0</v>
      </c>
      <c r="I30" s="7">
        <v>0</v>
      </c>
      <c r="J30" s="6">
        <v>0</v>
      </c>
    </row>
    <row r="31" spans="1:10" x14ac:dyDescent="0.2">
      <c r="A31" s="9">
        <v>20</v>
      </c>
      <c r="B31" s="7" t="s">
        <v>48</v>
      </c>
      <c r="C31" s="7">
        <f t="shared" si="0"/>
        <v>0</v>
      </c>
      <c r="D31" s="7">
        <f t="shared" si="1"/>
        <v>0</v>
      </c>
      <c r="E31" s="7">
        <v>0</v>
      </c>
      <c r="F31" s="7">
        <v>0</v>
      </c>
      <c r="G31" s="7">
        <v>0</v>
      </c>
      <c r="H31" s="7">
        <v>0</v>
      </c>
      <c r="I31" s="7">
        <v>0</v>
      </c>
      <c r="J31" s="6">
        <v>0</v>
      </c>
    </row>
    <row r="32" spans="1:10" x14ac:dyDescent="0.2">
      <c r="A32" s="9">
        <v>21</v>
      </c>
      <c r="B32" s="7" t="s">
        <v>47</v>
      </c>
      <c r="C32" s="7">
        <f t="shared" si="0"/>
        <v>0</v>
      </c>
      <c r="D32" s="7">
        <f t="shared" si="1"/>
        <v>0</v>
      </c>
      <c r="E32" s="7">
        <v>0</v>
      </c>
      <c r="F32" s="7">
        <v>0</v>
      </c>
      <c r="G32" s="7">
        <v>0</v>
      </c>
      <c r="H32" s="7">
        <v>0</v>
      </c>
      <c r="I32" s="7">
        <v>0</v>
      </c>
      <c r="J32" s="6">
        <v>0</v>
      </c>
    </row>
    <row r="33" spans="1:10" x14ac:dyDescent="0.2">
      <c r="A33" s="9">
        <v>22</v>
      </c>
      <c r="B33" s="7" t="s">
        <v>46</v>
      </c>
      <c r="C33" s="7">
        <f t="shared" si="0"/>
        <v>0</v>
      </c>
      <c r="D33" s="7">
        <f t="shared" si="1"/>
        <v>0</v>
      </c>
      <c r="E33" s="7">
        <v>0</v>
      </c>
      <c r="F33" s="7">
        <v>0</v>
      </c>
      <c r="G33" s="7">
        <v>0</v>
      </c>
      <c r="H33" s="7">
        <v>0</v>
      </c>
      <c r="I33" s="7">
        <v>0</v>
      </c>
      <c r="J33" s="6">
        <v>0</v>
      </c>
    </row>
    <row r="34" spans="1:10" x14ac:dyDescent="0.2">
      <c r="A34" s="9">
        <v>23</v>
      </c>
      <c r="B34" s="7" t="s">
        <v>45</v>
      </c>
      <c r="C34" s="7">
        <f t="shared" si="0"/>
        <v>0</v>
      </c>
      <c r="D34" s="7">
        <f t="shared" si="1"/>
        <v>0</v>
      </c>
      <c r="E34" s="7">
        <v>0</v>
      </c>
      <c r="F34" s="7">
        <v>0</v>
      </c>
      <c r="G34" s="7">
        <v>0</v>
      </c>
      <c r="H34" s="7">
        <v>0</v>
      </c>
      <c r="I34" s="7">
        <v>0</v>
      </c>
      <c r="J34" s="6">
        <v>0</v>
      </c>
    </row>
    <row r="35" spans="1:10" x14ac:dyDescent="0.2">
      <c r="A35" s="9">
        <v>24</v>
      </c>
      <c r="B35" s="7" t="s">
        <v>44</v>
      </c>
      <c r="C35" s="7">
        <f t="shared" si="0"/>
        <v>0</v>
      </c>
      <c r="D35" s="7">
        <f t="shared" si="1"/>
        <v>0</v>
      </c>
      <c r="E35" s="7">
        <v>0</v>
      </c>
      <c r="F35" s="7">
        <v>0</v>
      </c>
      <c r="G35" s="7">
        <v>0</v>
      </c>
      <c r="H35" s="7">
        <v>0</v>
      </c>
      <c r="I35" s="7">
        <v>0</v>
      </c>
      <c r="J35" s="6">
        <v>0</v>
      </c>
    </row>
    <row r="36" spans="1:10" x14ac:dyDescent="0.2">
      <c r="A36" s="9">
        <v>25</v>
      </c>
      <c r="B36" s="7" t="s">
        <v>43</v>
      </c>
      <c r="C36" s="7">
        <f t="shared" si="0"/>
        <v>0</v>
      </c>
      <c r="D36" s="7">
        <f t="shared" si="1"/>
        <v>0</v>
      </c>
      <c r="E36" s="7">
        <v>0</v>
      </c>
      <c r="F36" s="7">
        <v>0</v>
      </c>
      <c r="G36" s="7">
        <v>0</v>
      </c>
      <c r="H36" s="7">
        <v>0</v>
      </c>
      <c r="I36" s="7">
        <v>0</v>
      </c>
      <c r="J36" s="6">
        <v>0</v>
      </c>
    </row>
    <row r="37" spans="1:10" x14ac:dyDescent="0.2">
      <c r="A37" s="9">
        <v>26</v>
      </c>
      <c r="B37" s="7" t="s">
        <v>42</v>
      </c>
      <c r="C37" s="7">
        <f t="shared" si="0"/>
        <v>0</v>
      </c>
      <c r="D37" s="7">
        <f t="shared" si="1"/>
        <v>0</v>
      </c>
      <c r="E37" s="7">
        <v>0</v>
      </c>
      <c r="F37" s="7">
        <v>0</v>
      </c>
      <c r="G37" s="7">
        <v>0</v>
      </c>
      <c r="H37" s="7">
        <v>0</v>
      </c>
      <c r="I37" s="7">
        <v>0</v>
      </c>
      <c r="J37" s="6">
        <v>0</v>
      </c>
    </row>
    <row r="38" spans="1:10" x14ac:dyDescent="0.2">
      <c r="A38" s="9">
        <v>27</v>
      </c>
      <c r="B38" s="7" t="s">
        <v>41</v>
      </c>
      <c r="C38" s="7">
        <f t="shared" si="0"/>
        <v>0</v>
      </c>
      <c r="D38" s="7">
        <f t="shared" si="1"/>
        <v>0</v>
      </c>
      <c r="E38" s="7">
        <v>0</v>
      </c>
      <c r="F38" s="7">
        <v>0</v>
      </c>
      <c r="G38" s="7">
        <v>0</v>
      </c>
      <c r="H38" s="7">
        <v>0</v>
      </c>
      <c r="I38" s="7">
        <v>0</v>
      </c>
      <c r="J38" s="6">
        <v>0</v>
      </c>
    </row>
    <row r="39" spans="1:10" x14ac:dyDescent="0.2">
      <c r="A39" s="9">
        <v>28</v>
      </c>
      <c r="B39" s="7" t="s">
        <v>40</v>
      </c>
      <c r="C39" s="7">
        <f t="shared" si="0"/>
        <v>0</v>
      </c>
      <c r="D39" s="7">
        <f t="shared" si="1"/>
        <v>0</v>
      </c>
      <c r="E39" s="7">
        <v>0</v>
      </c>
      <c r="F39" s="7">
        <v>0</v>
      </c>
      <c r="G39" s="7">
        <v>0</v>
      </c>
      <c r="H39" s="7">
        <v>0</v>
      </c>
      <c r="I39" s="7">
        <v>0</v>
      </c>
      <c r="J39" s="6">
        <v>0</v>
      </c>
    </row>
    <row r="40" spans="1:10" x14ac:dyDescent="0.2">
      <c r="A40" s="9">
        <v>29</v>
      </c>
      <c r="B40" s="7" t="s">
        <v>39</v>
      </c>
      <c r="C40" s="7">
        <f t="shared" si="0"/>
        <v>0</v>
      </c>
      <c r="D40" s="7">
        <f t="shared" si="1"/>
        <v>0</v>
      </c>
      <c r="E40" s="7">
        <v>0</v>
      </c>
      <c r="F40" s="7">
        <v>0</v>
      </c>
      <c r="G40" s="7">
        <v>0</v>
      </c>
      <c r="H40" s="7">
        <v>0</v>
      </c>
      <c r="I40" s="7">
        <v>0</v>
      </c>
      <c r="J40" s="6">
        <v>0</v>
      </c>
    </row>
    <row r="41" spans="1:10" x14ac:dyDescent="0.2">
      <c r="A41" s="9">
        <v>30</v>
      </c>
      <c r="B41" s="7" t="s">
        <v>38</v>
      </c>
      <c r="C41" s="7">
        <f t="shared" si="0"/>
        <v>0</v>
      </c>
      <c r="D41" s="7">
        <f t="shared" si="1"/>
        <v>0</v>
      </c>
      <c r="E41" s="7">
        <v>0</v>
      </c>
      <c r="F41" s="7">
        <v>0</v>
      </c>
      <c r="G41" s="7">
        <v>0</v>
      </c>
      <c r="H41" s="7">
        <v>0</v>
      </c>
      <c r="I41" s="7">
        <v>0</v>
      </c>
      <c r="J41" s="6">
        <v>0</v>
      </c>
    </row>
    <row r="42" spans="1:10" x14ac:dyDescent="0.2">
      <c r="A42" s="9">
        <v>31</v>
      </c>
      <c r="B42" s="7" t="s">
        <v>37</v>
      </c>
      <c r="C42" s="7">
        <f t="shared" si="0"/>
        <v>0</v>
      </c>
      <c r="D42" s="7">
        <f t="shared" si="1"/>
        <v>0</v>
      </c>
      <c r="E42" s="7">
        <v>0</v>
      </c>
      <c r="F42" s="7">
        <v>0</v>
      </c>
      <c r="G42" s="7">
        <v>0</v>
      </c>
      <c r="H42" s="7">
        <v>0</v>
      </c>
      <c r="I42" s="7">
        <v>0</v>
      </c>
      <c r="J42" s="6">
        <v>0</v>
      </c>
    </row>
    <row r="43" spans="1:10" x14ac:dyDescent="0.2">
      <c r="A43" s="9">
        <v>32</v>
      </c>
      <c r="B43" s="7" t="s">
        <v>36</v>
      </c>
      <c r="C43" s="7">
        <f t="shared" si="0"/>
        <v>0</v>
      </c>
      <c r="D43" s="7">
        <f t="shared" si="1"/>
        <v>0</v>
      </c>
      <c r="E43" s="7">
        <v>0</v>
      </c>
      <c r="F43" s="7">
        <v>0</v>
      </c>
      <c r="G43" s="7">
        <v>0</v>
      </c>
      <c r="H43" s="7">
        <v>0</v>
      </c>
      <c r="I43" s="7">
        <v>0</v>
      </c>
      <c r="J43" s="6">
        <v>0</v>
      </c>
    </row>
    <row r="44" spans="1:10" x14ac:dyDescent="0.2">
      <c r="A44" s="9">
        <v>33</v>
      </c>
      <c r="B44" s="7" t="s">
        <v>35</v>
      </c>
      <c r="C44" s="7">
        <f t="shared" si="0"/>
        <v>0</v>
      </c>
      <c r="D44" s="7">
        <f t="shared" si="1"/>
        <v>0</v>
      </c>
      <c r="E44" s="7">
        <v>0</v>
      </c>
      <c r="F44" s="7">
        <v>0</v>
      </c>
      <c r="G44" s="7">
        <v>0</v>
      </c>
      <c r="H44" s="7">
        <v>0</v>
      </c>
      <c r="I44" s="7">
        <v>0</v>
      </c>
      <c r="J44" s="6">
        <v>0</v>
      </c>
    </row>
    <row r="45" spans="1:10" x14ac:dyDescent="0.2">
      <c r="A45" s="9">
        <v>34</v>
      </c>
      <c r="B45" s="7" t="s">
        <v>34</v>
      </c>
      <c r="C45" s="7">
        <f t="shared" si="0"/>
        <v>0</v>
      </c>
      <c r="D45" s="7">
        <f t="shared" si="1"/>
        <v>0</v>
      </c>
      <c r="E45" s="7">
        <v>0</v>
      </c>
      <c r="F45" s="7">
        <v>0</v>
      </c>
      <c r="G45" s="7">
        <v>0</v>
      </c>
      <c r="H45" s="7">
        <v>0</v>
      </c>
      <c r="I45" s="7">
        <v>0</v>
      </c>
      <c r="J45" s="6">
        <v>0</v>
      </c>
    </row>
    <row r="46" spans="1:10" x14ac:dyDescent="0.2">
      <c r="A46" s="9">
        <v>35</v>
      </c>
      <c r="B46" s="7" t="s">
        <v>33</v>
      </c>
      <c r="C46" s="7">
        <f t="shared" si="0"/>
        <v>0</v>
      </c>
      <c r="D46" s="7">
        <f t="shared" si="1"/>
        <v>0</v>
      </c>
      <c r="E46" s="7">
        <v>0</v>
      </c>
      <c r="F46" s="7">
        <v>0</v>
      </c>
      <c r="G46" s="7">
        <v>0</v>
      </c>
      <c r="H46" s="7">
        <v>0</v>
      </c>
      <c r="I46" s="7">
        <v>0</v>
      </c>
      <c r="J46" s="6">
        <v>0</v>
      </c>
    </row>
    <row r="47" spans="1:10" x14ac:dyDescent="0.2">
      <c r="A47" s="9">
        <v>36</v>
      </c>
      <c r="B47" s="7" t="s">
        <v>32</v>
      </c>
      <c r="C47" s="7">
        <f t="shared" si="0"/>
        <v>0</v>
      </c>
      <c r="D47" s="7">
        <f t="shared" si="1"/>
        <v>0</v>
      </c>
      <c r="E47" s="7">
        <v>0</v>
      </c>
      <c r="F47" s="7">
        <v>0</v>
      </c>
      <c r="G47" s="7">
        <v>0</v>
      </c>
      <c r="H47" s="7">
        <v>0</v>
      </c>
      <c r="I47" s="7">
        <v>0</v>
      </c>
      <c r="J47" s="6">
        <v>0</v>
      </c>
    </row>
    <row r="48" spans="1:10" x14ac:dyDescent="0.2">
      <c r="A48" s="9">
        <v>37</v>
      </c>
      <c r="B48" s="7" t="s">
        <v>31</v>
      </c>
      <c r="C48" s="7">
        <f t="shared" si="0"/>
        <v>0</v>
      </c>
      <c r="D48" s="7">
        <f t="shared" si="1"/>
        <v>0</v>
      </c>
      <c r="E48" s="7">
        <v>0</v>
      </c>
      <c r="F48" s="7">
        <v>0</v>
      </c>
      <c r="G48" s="7">
        <v>0</v>
      </c>
      <c r="H48" s="7">
        <v>0</v>
      </c>
      <c r="I48" s="7">
        <v>0</v>
      </c>
      <c r="J48" s="6">
        <v>0</v>
      </c>
    </row>
    <row r="49" spans="1:11" x14ac:dyDescent="0.2">
      <c r="A49" s="9">
        <v>38</v>
      </c>
      <c r="B49" s="7" t="s">
        <v>30</v>
      </c>
      <c r="C49" s="7">
        <f t="shared" si="0"/>
        <v>0</v>
      </c>
      <c r="D49" s="7">
        <f t="shared" si="1"/>
        <v>0</v>
      </c>
      <c r="E49" s="7">
        <v>0</v>
      </c>
      <c r="F49" s="7">
        <v>0</v>
      </c>
      <c r="G49" s="7">
        <v>0</v>
      </c>
      <c r="H49" s="7">
        <v>0</v>
      </c>
      <c r="I49" s="7">
        <v>0</v>
      </c>
      <c r="J49" s="6">
        <v>0</v>
      </c>
    </row>
    <row r="50" spans="1:11" x14ac:dyDescent="0.2">
      <c r="A50" s="9">
        <v>39</v>
      </c>
      <c r="B50" s="7" t="s">
        <v>29</v>
      </c>
      <c r="C50" s="7">
        <f t="shared" si="0"/>
        <v>0</v>
      </c>
      <c r="D50" s="7">
        <f t="shared" si="1"/>
        <v>0</v>
      </c>
      <c r="E50" s="7">
        <v>0</v>
      </c>
      <c r="F50" s="7">
        <v>0</v>
      </c>
      <c r="G50" s="7">
        <v>0</v>
      </c>
      <c r="H50" s="7">
        <v>0</v>
      </c>
      <c r="I50" s="7">
        <v>0</v>
      </c>
      <c r="J50" s="6">
        <v>0</v>
      </c>
    </row>
    <row r="51" spans="1:11" x14ac:dyDescent="0.2">
      <c r="A51" s="9">
        <v>40</v>
      </c>
      <c r="B51" s="7" t="s">
        <v>28</v>
      </c>
      <c r="C51" s="7">
        <f t="shared" si="0"/>
        <v>0</v>
      </c>
      <c r="D51" s="7">
        <f t="shared" si="1"/>
        <v>0</v>
      </c>
      <c r="E51" s="7">
        <v>0</v>
      </c>
      <c r="F51" s="7">
        <v>0</v>
      </c>
      <c r="G51" s="7">
        <v>0</v>
      </c>
      <c r="H51" s="7">
        <v>0</v>
      </c>
      <c r="I51" s="7">
        <v>0</v>
      </c>
      <c r="J51" s="6">
        <v>0</v>
      </c>
    </row>
    <row r="52" spans="1:11" x14ac:dyDescent="0.2">
      <c r="A52" s="9">
        <v>41</v>
      </c>
      <c r="B52" s="7" t="s">
        <v>27</v>
      </c>
      <c r="C52" s="7">
        <f t="shared" si="0"/>
        <v>0</v>
      </c>
      <c r="D52" s="7">
        <f t="shared" si="1"/>
        <v>0</v>
      </c>
      <c r="E52" s="7">
        <v>0</v>
      </c>
      <c r="F52" s="7">
        <v>0</v>
      </c>
      <c r="G52" s="7">
        <v>0</v>
      </c>
      <c r="H52" s="7">
        <v>0</v>
      </c>
      <c r="I52" s="7">
        <v>0</v>
      </c>
      <c r="J52" s="6">
        <v>0</v>
      </c>
    </row>
    <row r="53" spans="1:11" x14ac:dyDescent="0.2">
      <c r="A53" s="9">
        <v>42</v>
      </c>
      <c r="B53" s="7" t="s">
        <v>26</v>
      </c>
      <c r="C53" s="7">
        <f t="shared" si="0"/>
        <v>0</v>
      </c>
      <c r="D53" s="7">
        <f t="shared" si="1"/>
        <v>0</v>
      </c>
      <c r="E53" s="7">
        <v>0</v>
      </c>
      <c r="F53" s="7">
        <v>0</v>
      </c>
      <c r="G53" s="7">
        <v>0</v>
      </c>
      <c r="H53" s="7">
        <v>0</v>
      </c>
      <c r="I53" s="7">
        <v>0</v>
      </c>
      <c r="J53" s="6">
        <v>0</v>
      </c>
    </row>
    <row r="54" spans="1:11" ht="13.5" thickBot="1" x14ac:dyDescent="0.25">
      <c r="A54" s="21"/>
      <c r="B54" s="20"/>
      <c r="C54" s="20"/>
      <c r="D54" s="20"/>
      <c r="E54" s="20"/>
      <c r="F54" s="20"/>
      <c r="G54" s="20"/>
      <c r="H54" s="20"/>
      <c r="I54" s="20"/>
      <c r="J54" s="19"/>
    </row>
    <row r="55" spans="1:11" ht="13.5" thickBot="1" x14ac:dyDescent="0.25">
      <c r="A55" s="18"/>
      <c r="B55" s="17" t="s">
        <v>25</v>
      </c>
      <c r="C55" s="17">
        <f t="shared" ref="C55:J55" si="2">SUM(C12:C53)</f>
        <v>0</v>
      </c>
      <c r="D55" s="17">
        <f t="shared" si="2"/>
        <v>0</v>
      </c>
      <c r="E55" s="17">
        <f t="shared" si="2"/>
        <v>0</v>
      </c>
      <c r="F55" s="17">
        <f t="shared" si="2"/>
        <v>0</v>
      </c>
      <c r="G55" s="17">
        <f t="shared" si="2"/>
        <v>0</v>
      </c>
      <c r="H55" s="17">
        <f t="shared" si="2"/>
        <v>0</v>
      </c>
      <c r="I55" s="17">
        <f t="shared" si="2"/>
        <v>0</v>
      </c>
      <c r="J55" s="16">
        <f t="shared" si="2"/>
        <v>0</v>
      </c>
    </row>
    <row r="56" spans="1:11" x14ac:dyDescent="0.2">
      <c r="A56" s="4" t="s">
        <v>81</v>
      </c>
      <c r="B56" s="4"/>
      <c r="C56" s="4"/>
      <c r="D56" s="4"/>
      <c r="E56" s="4"/>
      <c r="F56" s="4"/>
      <c r="G56" s="4"/>
      <c r="H56" s="4"/>
      <c r="I56" s="4"/>
      <c r="J56" s="4"/>
    </row>
    <row r="57" spans="1:1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</row>
    <row r="58" spans="1:11" x14ac:dyDescent="0.2">
      <c r="A58" s="4"/>
      <c r="B58" s="4"/>
      <c r="C58" s="4"/>
      <c r="D58" s="4"/>
      <c r="E58" s="4"/>
      <c r="F58" s="4"/>
      <c r="G58" s="4"/>
      <c r="H58" s="4"/>
      <c r="J58" s="4" t="s">
        <v>83</v>
      </c>
    </row>
    <row r="59" spans="1:11" x14ac:dyDescent="0.2">
      <c r="A59" s="8" t="s">
        <v>24</v>
      </c>
      <c r="B59" s="8"/>
      <c r="C59" s="8"/>
      <c r="K59" s="3"/>
    </row>
    <row r="60" spans="1:11" x14ac:dyDescent="0.2">
      <c r="A60" s="15" t="s">
        <v>74</v>
      </c>
      <c r="B60" s="15"/>
      <c r="C60" s="3"/>
      <c r="E60" s="3" t="s">
        <v>23</v>
      </c>
      <c r="F60" s="3"/>
      <c r="G60" s="3"/>
      <c r="H60" s="3"/>
      <c r="I60" s="355" t="s">
        <v>73</v>
      </c>
      <c r="J60" s="355"/>
      <c r="K60" s="3"/>
    </row>
    <row r="61" spans="1:11" x14ac:dyDescent="0.2">
      <c r="A61" s="14"/>
      <c r="D61" s="4"/>
      <c r="E61" s="356" t="s">
        <v>22</v>
      </c>
      <c r="F61" s="356"/>
      <c r="G61" s="356"/>
      <c r="H61" s="3"/>
      <c r="I61" s="355" t="s">
        <v>21</v>
      </c>
      <c r="J61" s="355"/>
      <c r="K61" s="38"/>
    </row>
    <row r="62" spans="1:11" x14ac:dyDescent="0.2">
      <c r="G62" s="13"/>
      <c r="H62" s="2"/>
      <c r="I62" s="354" t="s">
        <v>20</v>
      </c>
      <c r="J62" s="354"/>
      <c r="K62" s="3"/>
    </row>
    <row r="63" spans="1:11" x14ac:dyDescent="0.2">
      <c r="A63" s="4"/>
      <c r="B63" s="4"/>
      <c r="C63" s="4"/>
      <c r="D63" s="4"/>
      <c r="E63" s="4"/>
      <c r="F63" s="4"/>
      <c r="G63" s="4"/>
      <c r="H63" s="4"/>
      <c r="I63" s="12"/>
      <c r="J63" s="4"/>
    </row>
  </sheetData>
  <mergeCells count="10">
    <mergeCell ref="D5:G5"/>
    <mergeCell ref="I62:J62"/>
    <mergeCell ref="I61:J61"/>
    <mergeCell ref="E61:G61"/>
    <mergeCell ref="E8:J8"/>
    <mergeCell ref="C9:D9"/>
    <mergeCell ref="E9:F9"/>
    <mergeCell ref="G9:H9"/>
    <mergeCell ref="I9:J9"/>
    <mergeCell ref="I60:J60"/>
  </mergeCells>
  <phoneticPr fontId="12" type="noConversion"/>
  <printOptions horizontalCentered="1" verticalCentered="1"/>
  <pageMargins left="0.19685039370078741" right="0.19685039370078741" top="0.39370078740157483" bottom="0.39370078740157483" header="0.31496062992125984" footer="0.39370078740157483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W24"/>
  <sheetViews>
    <sheetView zoomScaleNormal="100" zoomScaleSheetLayoutView="100" workbookViewId="0">
      <selection activeCell="Q10" sqref="Q10"/>
    </sheetView>
  </sheetViews>
  <sheetFormatPr defaultRowHeight="15" x14ac:dyDescent="0.3"/>
  <cols>
    <col min="1" max="1" width="12.28515625" style="40" customWidth="1"/>
    <col min="2" max="2" width="10.42578125" style="40" customWidth="1"/>
    <col min="3" max="3" width="10.5703125" style="40" customWidth="1"/>
    <col min="4" max="4" width="8.28515625" style="40" customWidth="1"/>
    <col min="5" max="6" width="9.140625" style="40"/>
    <col min="7" max="7" width="7.5703125" style="40" customWidth="1"/>
    <col min="8" max="8" width="8.42578125" style="40" customWidth="1"/>
    <col min="9" max="10" width="7.140625" style="40" customWidth="1"/>
    <col min="11" max="11" width="9.140625" style="40"/>
    <col min="12" max="12" width="7.42578125" style="40" customWidth="1"/>
    <col min="13" max="13" width="9.140625" style="40"/>
    <col min="14" max="14" width="6.5703125" style="40" customWidth="1"/>
    <col min="15" max="15" width="6.7109375" style="40" customWidth="1"/>
    <col min="16" max="16" width="6.28515625" style="40" customWidth="1"/>
    <col min="17" max="17" width="6.7109375" style="40" customWidth="1"/>
    <col min="18" max="16384" width="9.140625" style="40"/>
  </cols>
  <sheetData>
    <row r="1" spans="1:23" s="1" customFormat="1" x14ac:dyDescent="0.25">
      <c r="A1" s="47" t="s">
        <v>266</v>
      </c>
      <c r="B1" s="4"/>
      <c r="C1" s="4"/>
    </row>
    <row r="2" spans="1:23" s="1" customFormat="1" ht="12.75" x14ac:dyDescent="0.2"/>
    <row r="3" spans="1:23" s="1" customFormat="1" ht="21" x14ac:dyDescent="0.35">
      <c r="T3" s="213" t="s">
        <v>225</v>
      </c>
      <c r="U3" s="214"/>
      <c r="V3" s="214"/>
      <c r="W3" s="214"/>
    </row>
    <row r="4" spans="1:23" s="1" customFormat="1" ht="21" x14ac:dyDescent="0.35">
      <c r="A4" s="330" t="s">
        <v>184</v>
      </c>
      <c r="B4" s="330"/>
      <c r="C4" s="330"/>
      <c r="D4" s="330"/>
      <c r="E4" s="330"/>
      <c r="F4" s="330"/>
      <c r="G4" s="330"/>
      <c r="H4" s="330"/>
      <c r="I4" s="330"/>
      <c r="J4" s="330"/>
      <c r="K4" s="330"/>
      <c r="L4" s="330"/>
      <c r="M4" s="330"/>
      <c r="N4" s="330"/>
      <c r="O4" s="330"/>
      <c r="P4" s="330"/>
      <c r="Q4" s="330"/>
      <c r="T4" s="213"/>
      <c r="U4" s="215"/>
      <c r="V4" s="215"/>
      <c r="W4" s="215"/>
    </row>
    <row r="5" spans="1:23" s="1" customFormat="1" ht="21" x14ac:dyDescent="0.35">
      <c r="A5" s="330" t="s">
        <v>185</v>
      </c>
      <c r="B5" s="330"/>
      <c r="C5" s="330"/>
      <c r="D5" s="330"/>
      <c r="E5" s="330"/>
      <c r="F5" s="330"/>
      <c r="G5" s="330"/>
      <c r="H5" s="330"/>
      <c r="I5" s="330"/>
      <c r="J5" s="330"/>
      <c r="K5" s="330"/>
      <c r="L5" s="330"/>
      <c r="M5" s="330"/>
      <c r="N5" s="330"/>
      <c r="O5" s="330"/>
      <c r="P5" s="330"/>
      <c r="Q5" s="330"/>
      <c r="T5" s="213" t="s">
        <v>226</v>
      </c>
      <c r="U5" s="215"/>
      <c r="V5" s="215"/>
      <c r="W5" s="215"/>
    </row>
    <row r="6" spans="1:23" s="1" customFormat="1" ht="14.25" customHeight="1" x14ac:dyDescent="0.35">
      <c r="E6" s="289"/>
      <c r="F6" s="289"/>
      <c r="G6" s="3" t="s">
        <v>248</v>
      </c>
      <c r="H6" s="3" t="str">
        <f>RATA!B5</f>
        <v xml:space="preserve">decembrie </v>
      </c>
      <c r="I6" s="3"/>
      <c r="J6" s="3">
        <v>2024</v>
      </c>
      <c r="K6" s="289"/>
      <c r="L6" s="289"/>
      <c r="M6" s="289"/>
      <c r="N6" s="289"/>
      <c r="O6" s="289"/>
      <c r="P6" s="289"/>
      <c r="Q6" s="289"/>
      <c r="T6" s="213"/>
      <c r="U6" s="215"/>
      <c r="V6" s="215"/>
      <c r="W6" s="215"/>
    </row>
    <row r="7" spans="1:23" s="1" customFormat="1" ht="21" x14ac:dyDescent="0.35">
      <c r="T7" s="213" t="s">
        <v>227</v>
      </c>
      <c r="U7" s="214"/>
      <c r="V7" s="214"/>
      <c r="W7" s="214"/>
    </row>
    <row r="8" spans="1:23" ht="45.75" customHeight="1" x14ac:dyDescent="0.35">
      <c r="A8" s="369" t="s">
        <v>0</v>
      </c>
      <c r="B8" s="367" t="s">
        <v>68</v>
      </c>
      <c r="C8" s="367" t="s">
        <v>86</v>
      </c>
      <c r="D8" s="337" t="s">
        <v>218</v>
      </c>
      <c r="E8" s="337"/>
      <c r="F8" s="333" t="s">
        <v>219</v>
      </c>
      <c r="G8" s="333"/>
      <c r="H8" s="332" t="s">
        <v>220</v>
      </c>
      <c r="I8" s="332"/>
      <c r="J8" s="331" t="s">
        <v>221</v>
      </c>
      <c r="K8" s="331"/>
      <c r="L8" s="332" t="s">
        <v>222</v>
      </c>
      <c r="M8" s="332"/>
      <c r="N8" s="332" t="s">
        <v>223</v>
      </c>
      <c r="O8" s="332"/>
      <c r="P8" s="332" t="s">
        <v>224</v>
      </c>
      <c r="Q8" s="332"/>
      <c r="T8" s="213"/>
      <c r="U8" s="214"/>
      <c r="V8" s="214"/>
      <c r="W8" s="214"/>
    </row>
    <row r="9" spans="1:23" ht="36.75" customHeight="1" x14ac:dyDescent="0.3">
      <c r="A9" s="370"/>
      <c r="B9" s="368"/>
      <c r="C9" s="368"/>
      <c r="D9" s="70" t="s">
        <v>68</v>
      </c>
      <c r="E9" s="70" t="s">
        <v>86</v>
      </c>
      <c r="F9" s="70" t="s">
        <v>68</v>
      </c>
      <c r="G9" s="70" t="s">
        <v>86</v>
      </c>
      <c r="H9" s="70" t="s">
        <v>68</v>
      </c>
      <c r="I9" s="70" t="s">
        <v>86</v>
      </c>
      <c r="J9" s="70" t="s">
        <v>68</v>
      </c>
      <c r="K9" s="70" t="s">
        <v>86</v>
      </c>
      <c r="L9" s="70" t="s">
        <v>68</v>
      </c>
      <c r="M9" s="70" t="s">
        <v>86</v>
      </c>
      <c r="N9" s="70" t="s">
        <v>68</v>
      </c>
      <c r="O9" s="70" t="s">
        <v>86</v>
      </c>
      <c r="P9" s="70" t="s">
        <v>68</v>
      </c>
      <c r="Q9" s="70" t="s">
        <v>86</v>
      </c>
    </row>
    <row r="10" spans="1:23" ht="16.5" x14ac:dyDescent="0.3">
      <c r="A10" s="45" t="s">
        <v>117</v>
      </c>
      <c r="B10" s="79">
        <f>RATA!E2</f>
        <v>6219</v>
      </c>
      <c r="C10" s="80">
        <f>'F07-SITSOM'!L13</f>
        <v>2556</v>
      </c>
      <c r="D10" s="65">
        <v>1982</v>
      </c>
      <c r="E10" s="65">
        <v>906</v>
      </c>
      <c r="F10" s="65">
        <v>691</v>
      </c>
      <c r="G10" s="65">
        <v>381</v>
      </c>
      <c r="H10" s="65">
        <v>2882</v>
      </c>
      <c r="I10" s="65">
        <v>1164</v>
      </c>
      <c r="J10" s="65">
        <v>603</v>
      </c>
      <c r="K10" s="65">
        <v>146</v>
      </c>
      <c r="L10" s="65">
        <v>700</v>
      </c>
      <c r="M10" s="65">
        <v>322</v>
      </c>
      <c r="N10" s="65">
        <v>12</v>
      </c>
      <c r="O10" s="65">
        <v>3</v>
      </c>
      <c r="P10" s="65">
        <v>40</v>
      </c>
      <c r="Q10" s="65">
        <v>15</v>
      </c>
    </row>
    <row r="11" spans="1:23" x14ac:dyDescent="0.3">
      <c r="A11" s="42"/>
      <c r="B11" s="42"/>
      <c r="C11" s="39"/>
    </row>
    <row r="12" spans="1:23" customFormat="1" x14ac:dyDescent="0.25">
      <c r="B12" s="134"/>
    </row>
    <row r="13" spans="1:23" customFormat="1" x14ac:dyDescent="0.25">
      <c r="B13" s="134"/>
    </row>
    <row r="14" spans="1:23" customFormat="1" x14ac:dyDescent="0.25">
      <c r="B14" s="135"/>
    </row>
    <row r="15" spans="1:23" customFormat="1" x14ac:dyDescent="0.25">
      <c r="B15" s="135"/>
    </row>
    <row r="16" spans="1:23" s="52" customFormat="1" ht="12.75" x14ac:dyDescent="0.2">
      <c r="B16" s="64"/>
    </row>
    <row r="17" spans="1:3" s="54" customFormat="1" ht="12.75" x14ac:dyDescent="0.2">
      <c r="A17" s="52"/>
      <c r="B17" s="59"/>
      <c r="C17" s="52"/>
    </row>
    <row r="18" spans="1:3" s="54" customFormat="1" ht="12.75" x14ac:dyDescent="0.2">
      <c r="A18" s="5"/>
      <c r="B18" s="59"/>
      <c r="C18" s="52"/>
    </row>
    <row r="19" spans="1:3" s="54" customFormat="1" ht="12.75" x14ac:dyDescent="0.2">
      <c r="A19" s="52"/>
      <c r="B19" s="52"/>
      <c r="C19" s="52"/>
    </row>
    <row r="20" spans="1:3" s="54" customFormat="1" ht="12.75" x14ac:dyDescent="0.2">
      <c r="A20" s="52"/>
      <c r="B20" s="52"/>
      <c r="C20" s="52"/>
    </row>
    <row r="21" spans="1:3" s="54" customFormat="1" ht="12.75" x14ac:dyDescent="0.2"/>
    <row r="22" spans="1:3" s="54" customFormat="1" ht="12.75" x14ac:dyDescent="0.2"/>
    <row r="23" spans="1:3" x14ac:dyDescent="0.3">
      <c r="A23" s="41"/>
    </row>
    <row r="24" spans="1:3" ht="15" customHeight="1" x14ac:dyDescent="0.3"/>
  </sheetData>
  <mergeCells count="12">
    <mergeCell ref="L8:M8"/>
    <mergeCell ref="N8:O8"/>
    <mergeCell ref="P8:Q8"/>
    <mergeCell ref="A4:Q4"/>
    <mergeCell ref="A5:Q5"/>
    <mergeCell ref="B8:B9"/>
    <mergeCell ref="C8:C9"/>
    <mergeCell ref="D8:E8"/>
    <mergeCell ref="F8:G8"/>
    <mergeCell ref="H8:I8"/>
    <mergeCell ref="A8:A9"/>
    <mergeCell ref="J8:K8"/>
  </mergeCells>
  <phoneticPr fontId="12" type="noConversion"/>
  <printOptions horizontalCentered="1" verticalCentered="1"/>
  <pageMargins left="0" right="0" top="0.74803149606299213" bottom="0.74803149606299213" header="0.31496062992125984" footer="0.31496062992125984"/>
  <pageSetup paperSize="9" orientation="landscape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FF0000"/>
  </sheetPr>
  <dimension ref="A1:Q16"/>
  <sheetViews>
    <sheetView zoomScaleNormal="100" zoomScaleSheetLayoutView="80" workbookViewId="0">
      <selection activeCell="N26" sqref="N26"/>
    </sheetView>
  </sheetViews>
  <sheetFormatPr defaultRowHeight="12.75" x14ac:dyDescent="0.2"/>
  <cols>
    <col min="1" max="1" width="15.42578125" style="1" customWidth="1"/>
    <col min="2" max="2" width="12.28515625" style="1" customWidth="1"/>
    <col min="3" max="3" width="9.85546875" style="1" customWidth="1"/>
    <col min="4" max="16384" width="9.140625" style="1"/>
  </cols>
  <sheetData>
    <row r="1" spans="1:17" x14ac:dyDescent="0.2">
      <c r="A1" s="4" t="s">
        <v>72</v>
      </c>
      <c r="B1" s="4"/>
      <c r="C1" s="4"/>
    </row>
    <row r="4" spans="1:17" ht="14.25" x14ac:dyDescent="0.2">
      <c r="B4" s="37"/>
      <c r="C4" s="37"/>
    </row>
    <row r="5" spans="1:17" ht="14.25" x14ac:dyDescent="0.2">
      <c r="B5" s="37"/>
      <c r="C5" s="37"/>
    </row>
    <row r="6" spans="1:17" ht="14.25" customHeight="1" x14ac:dyDescent="0.2">
      <c r="B6" s="37"/>
      <c r="C6" s="37"/>
    </row>
    <row r="8" spans="1:17" ht="27" customHeight="1" x14ac:dyDescent="0.25">
      <c r="A8" s="373" t="s">
        <v>0</v>
      </c>
      <c r="B8" s="371" t="s">
        <v>68</v>
      </c>
      <c r="C8" s="371" t="s">
        <v>86</v>
      </c>
      <c r="D8" s="337" t="s">
        <v>218</v>
      </c>
      <c r="E8" s="337"/>
      <c r="F8" s="333" t="s">
        <v>219</v>
      </c>
      <c r="G8" s="333"/>
      <c r="H8" s="332" t="s">
        <v>220</v>
      </c>
      <c r="I8" s="332"/>
      <c r="J8" s="331" t="s">
        <v>221</v>
      </c>
      <c r="K8" s="331"/>
      <c r="L8" s="332" t="s">
        <v>222</v>
      </c>
      <c r="M8" s="332"/>
      <c r="N8" s="332" t="s">
        <v>223</v>
      </c>
      <c r="O8" s="332"/>
      <c r="P8" s="332" t="s">
        <v>224</v>
      </c>
      <c r="Q8" s="332"/>
    </row>
    <row r="9" spans="1:17" ht="22.5" x14ac:dyDescent="0.2">
      <c r="A9" s="374"/>
      <c r="B9" s="372"/>
      <c r="C9" s="372"/>
      <c r="D9" s="70" t="s">
        <v>68</v>
      </c>
      <c r="E9" s="70" t="s">
        <v>86</v>
      </c>
      <c r="F9" s="70" t="s">
        <v>68</v>
      </c>
      <c r="G9" s="70" t="s">
        <v>86</v>
      </c>
      <c r="H9" s="70" t="s">
        <v>68</v>
      </c>
      <c r="I9" s="70" t="s">
        <v>86</v>
      </c>
      <c r="J9" s="70" t="s">
        <v>68</v>
      </c>
      <c r="K9" s="70" t="s">
        <v>86</v>
      </c>
      <c r="L9" s="70" t="s">
        <v>68</v>
      </c>
      <c r="M9" s="70" t="s">
        <v>86</v>
      </c>
      <c r="N9" s="70" t="s">
        <v>68</v>
      </c>
      <c r="O9" s="70" t="s">
        <v>86</v>
      </c>
      <c r="P9" s="70" t="s">
        <v>68</v>
      </c>
      <c r="Q9" s="70" t="s">
        <v>86</v>
      </c>
    </row>
    <row r="10" spans="1:17" ht="15.75" x14ac:dyDescent="0.25">
      <c r="A10" s="45"/>
      <c r="B10" s="78">
        <f>'F13-ind75'!B9+'F14-ind50'!B10+'F16-neind.'!B10</f>
        <v>7167</v>
      </c>
      <c r="C10" s="78">
        <f>'F13-ind75'!C9+'F14-ind50'!C10+'F16-neind.'!C10</f>
        <v>3117</v>
      </c>
      <c r="D10" s="65">
        <f>'F13-ind75'!D9+'F14-ind50'!D10+'F16-neind.'!D10</f>
        <v>2002</v>
      </c>
      <c r="E10" s="65">
        <f>'F13-ind75'!E9+'F14-ind50'!E10+'F16-neind.'!E10</f>
        <v>915</v>
      </c>
      <c r="F10" s="65">
        <f>'F13-ind75'!F9+'F14-ind50'!F10+'F16-neind.'!F10</f>
        <v>691</v>
      </c>
      <c r="G10" s="65">
        <f>'F13-ind75'!G9+'F14-ind50'!G10+'F16-neind.'!G10</f>
        <v>381</v>
      </c>
      <c r="H10" s="65">
        <f>'F13-ind75'!H9+'F14-ind50'!H10+'F16-neind.'!H10</f>
        <v>3049</v>
      </c>
      <c r="I10" s="65">
        <f>'F13-ind75'!I9+'F14-ind50'!I10+'F16-neind.'!I10</f>
        <v>1258</v>
      </c>
      <c r="J10" s="65">
        <f>'F13-ind75'!J9+'F14-ind50'!J10+'F16-neind.'!J10</f>
        <v>732</v>
      </c>
      <c r="K10" s="65">
        <f>'F13-ind75'!K9+'F14-ind50'!K10+'F16-neind.'!K10</f>
        <v>192</v>
      </c>
      <c r="L10" s="65">
        <f>'F13-ind75'!L9+'F14-ind50'!L10+'F16-neind.'!L10</f>
        <v>1167</v>
      </c>
      <c r="M10" s="65">
        <f>'F13-ind75'!M9+'F14-ind50'!M10+'F16-neind.'!M10</f>
        <v>604</v>
      </c>
      <c r="N10" s="65">
        <f>'F13-ind75'!N9+'F14-ind50'!N10+'F16-neind.'!N10</f>
        <v>76</v>
      </c>
      <c r="O10" s="65">
        <f>'F13-ind75'!O9+'F14-ind50'!O10+'F16-neind.'!O10</f>
        <v>59</v>
      </c>
      <c r="P10" s="65">
        <f>'F13-ind75'!P9+'F14-ind50'!P10+'F16-neind.'!P10</f>
        <v>141</v>
      </c>
      <c r="Q10" s="65">
        <f>'F13-ind75'!Q9+'F14-ind50'!Q10+'F16-neind.'!Q10</f>
        <v>89</v>
      </c>
    </row>
    <row r="11" spans="1:17" ht="9.75" customHeight="1" x14ac:dyDescent="0.2"/>
    <row r="12" spans="1:17" ht="15" customHeight="1" x14ac:dyDescent="0.2"/>
    <row r="13" spans="1:17" x14ac:dyDescent="0.2">
      <c r="A13" s="14"/>
      <c r="B13" s="14"/>
      <c r="C13" s="14"/>
    </row>
    <row r="14" spans="1:17" x14ac:dyDescent="0.2">
      <c r="A14" s="61"/>
      <c r="B14" s="61"/>
      <c r="C14" s="4"/>
    </row>
    <row r="15" spans="1:17" x14ac:dyDescent="0.2">
      <c r="A15" s="14"/>
    </row>
    <row r="16" spans="1:17" ht="15" customHeight="1" x14ac:dyDescent="0.2"/>
  </sheetData>
  <mergeCells count="10">
    <mergeCell ref="A8:A9"/>
    <mergeCell ref="H8:I8"/>
    <mergeCell ref="J8:K8"/>
    <mergeCell ref="L8:M8"/>
    <mergeCell ref="N8:O8"/>
    <mergeCell ref="P8:Q8"/>
    <mergeCell ref="B8:B9"/>
    <mergeCell ref="C8:C9"/>
    <mergeCell ref="D8:E8"/>
    <mergeCell ref="F8:G8"/>
  </mergeCells>
  <phoneticPr fontId="12" type="noConversion"/>
  <printOptions horizontalCentered="1" verticalCentered="1"/>
  <pageMargins left="0.19685039370078741" right="0.19685039370078741" top="0.39370078740157483" bottom="0.39370078740157483" header="0.31496062992125984" footer="0.31496062992125984"/>
  <pageSetup paperSize="9" scale="61" orientation="portrait" r:id="rId1"/>
  <headerFooter alignWithMargins="0"/>
  <colBreaks count="1" manualBreakCount="1">
    <brk id="17" max="15" man="1"/>
  </col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N63"/>
  <sheetViews>
    <sheetView zoomScale="80" zoomScaleNormal="80" zoomScaleSheetLayoutView="73" workbookViewId="0">
      <selection activeCell="C24" sqref="C24"/>
    </sheetView>
  </sheetViews>
  <sheetFormatPr defaultColWidth="29.7109375" defaultRowHeight="14.25" x14ac:dyDescent="0.2"/>
  <cols>
    <col min="1" max="1" width="12.5703125" style="83" customWidth="1"/>
    <col min="2" max="2" width="59.42578125" style="83" bestFit="1" customWidth="1"/>
    <col min="3" max="3" width="18.7109375" style="83" customWidth="1"/>
    <col min="4" max="4" width="12" style="83" bestFit="1" customWidth="1"/>
    <col min="5" max="8" width="11.28515625" style="83" bestFit="1" customWidth="1"/>
    <col min="9" max="9" width="13.42578125" style="83" bestFit="1" customWidth="1"/>
    <col min="10" max="10" width="13.42578125" style="183" customWidth="1"/>
    <col min="11" max="11" width="29.7109375" style="82" customWidth="1"/>
    <col min="12" max="12" width="12.5703125" style="83" bestFit="1" customWidth="1"/>
    <col min="13" max="14" width="5.5703125" style="83" bestFit="1" customWidth="1"/>
    <col min="15" max="16384" width="29.7109375" style="83"/>
  </cols>
  <sheetData>
    <row r="1" spans="2:14" s="1" customFormat="1" ht="15" x14ac:dyDescent="0.25">
      <c r="B1" s="47" t="s">
        <v>266</v>
      </c>
      <c r="J1" s="178"/>
    </row>
    <row r="2" spans="2:14" s="1" customFormat="1" ht="12.75" x14ac:dyDescent="0.2">
      <c r="J2" s="178"/>
    </row>
    <row r="3" spans="2:14" s="1" customFormat="1" ht="25.5" customHeight="1" x14ac:dyDescent="0.2">
      <c r="B3" s="375" t="s">
        <v>189</v>
      </c>
      <c r="C3" s="375"/>
      <c r="D3" s="375"/>
      <c r="E3" s="375"/>
      <c r="F3" s="375"/>
      <c r="G3" s="375"/>
      <c r="H3" s="375"/>
      <c r="I3" s="375"/>
      <c r="J3" s="179"/>
    </row>
    <row r="4" spans="2:14" s="1" customFormat="1" ht="15" customHeight="1" x14ac:dyDescent="0.25">
      <c r="B4" s="291" t="s">
        <v>248</v>
      </c>
      <c r="C4" s="3" t="str">
        <f>RATA!B5</f>
        <v xml:space="preserve">decembrie </v>
      </c>
      <c r="D4" s="290" t="s">
        <v>269</v>
      </c>
      <c r="E4" s="290"/>
      <c r="F4" s="290"/>
      <c r="G4" s="290"/>
      <c r="H4" s="290"/>
      <c r="I4" s="290"/>
      <c r="J4" s="180"/>
    </row>
    <row r="5" spans="2:14" ht="15.75" thickBot="1" x14ac:dyDescent="0.25">
      <c r="B5" s="81"/>
      <c r="D5" s="81"/>
      <c r="E5" s="81"/>
      <c r="F5" s="81"/>
      <c r="G5" s="81"/>
      <c r="H5" s="81"/>
      <c r="I5" s="81"/>
      <c r="J5" s="181"/>
    </row>
    <row r="6" spans="2:14" ht="31.5" x14ac:dyDescent="0.25">
      <c r="B6" s="87" t="s">
        <v>130</v>
      </c>
      <c r="C6" s="88" t="s">
        <v>25</v>
      </c>
      <c r="D6" s="88" t="s">
        <v>131</v>
      </c>
      <c r="E6" s="88" t="s">
        <v>132</v>
      </c>
      <c r="F6" s="88" t="s">
        <v>133</v>
      </c>
      <c r="G6" s="88" t="s">
        <v>134</v>
      </c>
      <c r="H6" s="185" t="s">
        <v>135</v>
      </c>
      <c r="I6" s="185" t="s">
        <v>136</v>
      </c>
      <c r="J6" s="176"/>
      <c r="K6" s="175" t="s">
        <v>141</v>
      </c>
    </row>
    <row r="7" spans="2:14" ht="18" x14ac:dyDescent="0.25">
      <c r="B7" s="254" t="s">
        <v>193</v>
      </c>
      <c r="C7" s="254">
        <f>RATA!B2</f>
        <v>7167</v>
      </c>
      <c r="D7" s="255">
        <f t="shared" ref="D7:I7" si="0">D10++D24+D31+D38+D45+D52</f>
        <v>452</v>
      </c>
      <c r="E7" s="255">
        <f t="shared" si="0"/>
        <v>340</v>
      </c>
      <c r="F7" s="255">
        <f t="shared" si="0"/>
        <v>1046</v>
      </c>
      <c r="G7" s="255">
        <f t="shared" si="0"/>
        <v>1906</v>
      </c>
      <c r="H7" s="255">
        <f t="shared" si="0"/>
        <v>1533</v>
      </c>
      <c r="I7" s="255">
        <f t="shared" si="0"/>
        <v>1890</v>
      </c>
      <c r="J7" s="182"/>
      <c r="K7" s="177" t="str">
        <f>IF(C7=D7+E7+F7+G7+H7+I7,"CORECT","GRESIT")</f>
        <v>CORECT</v>
      </c>
    </row>
    <row r="8" spans="2:14" ht="15.75" x14ac:dyDescent="0.25">
      <c r="B8" s="165" t="s">
        <v>137</v>
      </c>
      <c r="C8" s="165">
        <f>RATA!C2</f>
        <v>3117</v>
      </c>
      <c r="D8" s="84">
        <f t="shared" ref="D8:I8" si="1">D12+D14+D16+D26+D28+D30+D33+D35+D37+D40+D42+D47+D44+D49+D51+D54+D56+D58</f>
        <v>159</v>
      </c>
      <c r="E8" s="84">
        <f t="shared" si="1"/>
        <v>119</v>
      </c>
      <c r="F8" s="84">
        <f t="shared" si="1"/>
        <v>434</v>
      </c>
      <c r="G8" s="84">
        <f t="shared" si="1"/>
        <v>888</v>
      </c>
      <c r="H8" s="84">
        <f t="shared" si="1"/>
        <v>729</v>
      </c>
      <c r="I8" s="84">
        <f t="shared" si="1"/>
        <v>788</v>
      </c>
      <c r="J8" s="182"/>
      <c r="K8" s="177" t="str">
        <f t="shared" ref="K8:K58" si="2">IF(C8=D8+E8+F8+G8+H8+I8,"CORECT","GRESIT")</f>
        <v>CORECT</v>
      </c>
    </row>
    <row r="9" spans="2:14" ht="15.75" x14ac:dyDescent="0.25">
      <c r="B9" s="166" t="s">
        <v>138</v>
      </c>
      <c r="C9" s="84">
        <f>C11+C13+C25+C27+C32+C34+C39+C41+C46+C48+C53+C55</f>
        <v>948</v>
      </c>
      <c r="D9" s="85">
        <f t="shared" ref="D9:I9" si="3">D11+D13+D25+D27+D32+D34+D39+D41+D46+D48+D53+D55</f>
        <v>136</v>
      </c>
      <c r="E9" s="85">
        <f t="shared" si="3"/>
        <v>36</v>
      </c>
      <c r="F9" s="85">
        <f t="shared" si="3"/>
        <v>104</v>
      </c>
      <c r="G9" s="85">
        <f t="shared" si="3"/>
        <v>218</v>
      </c>
      <c r="H9" s="85">
        <f t="shared" si="3"/>
        <v>229</v>
      </c>
      <c r="I9" s="85">
        <f t="shared" si="3"/>
        <v>225</v>
      </c>
      <c r="J9" s="182"/>
      <c r="K9" s="177" t="str">
        <f t="shared" si="2"/>
        <v>CORECT</v>
      </c>
    </row>
    <row r="10" spans="2:14" ht="15.75" x14ac:dyDescent="0.25">
      <c r="B10" s="236" t="s">
        <v>260</v>
      </c>
      <c r="C10" s="165">
        <f>C11+C13+C15</f>
        <v>2002</v>
      </c>
      <c r="D10" s="237">
        <f t="shared" ref="D10:I10" si="4">D11+D13+D15</f>
        <v>129</v>
      </c>
      <c r="E10" s="237">
        <f t="shared" si="4"/>
        <v>113</v>
      </c>
      <c r="F10" s="237">
        <f t="shared" si="4"/>
        <v>349</v>
      </c>
      <c r="G10" s="237">
        <f t="shared" si="4"/>
        <v>712</v>
      </c>
      <c r="H10" s="237">
        <f t="shared" si="4"/>
        <v>293</v>
      </c>
      <c r="I10" s="237">
        <f t="shared" si="4"/>
        <v>406</v>
      </c>
      <c r="J10" s="182"/>
      <c r="K10" s="177" t="str">
        <f t="shared" si="2"/>
        <v>CORECT</v>
      </c>
      <c r="L10" s="137"/>
      <c r="M10" s="133"/>
      <c r="N10" s="133"/>
    </row>
    <row r="11" spans="2:14" ht="15.75" x14ac:dyDescent="0.25">
      <c r="B11" s="168" t="s">
        <v>190</v>
      </c>
      <c r="C11" s="165">
        <f>'F13-ind75'!D9</f>
        <v>20</v>
      </c>
      <c r="D11" s="86">
        <v>2</v>
      </c>
      <c r="E11" s="86">
        <v>0</v>
      </c>
      <c r="F11" s="86">
        <v>2</v>
      </c>
      <c r="G11" s="86">
        <v>9</v>
      </c>
      <c r="H11" s="86">
        <v>2</v>
      </c>
      <c r="I11" s="86">
        <v>5</v>
      </c>
      <c r="J11" s="182"/>
      <c r="K11" s="177" t="str">
        <f t="shared" si="2"/>
        <v>CORECT</v>
      </c>
      <c r="L11" s="133"/>
      <c r="M11" s="133"/>
      <c r="N11" s="133"/>
    </row>
    <row r="12" spans="2:14" ht="15.75" x14ac:dyDescent="0.25">
      <c r="B12" s="169" t="s">
        <v>86</v>
      </c>
      <c r="C12" s="165">
        <f>'F13-ind75'!E9</f>
        <v>9</v>
      </c>
      <c r="D12" s="86">
        <v>0</v>
      </c>
      <c r="E12" s="86">
        <v>0</v>
      </c>
      <c r="F12" s="86">
        <v>2</v>
      </c>
      <c r="G12" s="86">
        <v>5</v>
      </c>
      <c r="H12" s="86">
        <v>1</v>
      </c>
      <c r="I12" s="86">
        <v>1</v>
      </c>
      <c r="J12" s="182"/>
      <c r="K12" s="177" t="str">
        <f t="shared" si="2"/>
        <v>CORECT</v>
      </c>
      <c r="L12" s="136"/>
      <c r="M12" s="133"/>
      <c r="N12" s="133"/>
    </row>
    <row r="13" spans="2:14" ht="15.75" x14ac:dyDescent="0.25">
      <c r="B13" s="168" t="s">
        <v>191</v>
      </c>
      <c r="C13" s="165">
        <f>'F14-ind50'!D10</f>
        <v>0</v>
      </c>
      <c r="D13" s="86">
        <v>0</v>
      </c>
      <c r="E13" s="86">
        <v>0</v>
      </c>
      <c r="F13" s="86">
        <v>0</v>
      </c>
      <c r="G13" s="86">
        <v>0</v>
      </c>
      <c r="H13" s="86">
        <v>0</v>
      </c>
      <c r="I13" s="86">
        <v>0</v>
      </c>
      <c r="J13" s="182"/>
      <c r="K13" s="177" t="str">
        <f t="shared" si="2"/>
        <v>CORECT</v>
      </c>
      <c r="M13" s="133"/>
      <c r="N13" s="133"/>
    </row>
    <row r="14" spans="2:14" ht="15.75" x14ac:dyDescent="0.25">
      <c r="B14" s="169" t="s">
        <v>86</v>
      </c>
      <c r="C14" s="165">
        <f>'F14-ind50'!E10</f>
        <v>0</v>
      </c>
      <c r="D14" s="86">
        <v>0</v>
      </c>
      <c r="E14" s="86">
        <v>0</v>
      </c>
      <c r="F14" s="86">
        <v>0</v>
      </c>
      <c r="G14" s="86">
        <v>0</v>
      </c>
      <c r="H14" s="86">
        <v>0</v>
      </c>
      <c r="I14" s="86">
        <v>0</v>
      </c>
      <c r="J14" s="182"/>
      <c r="K14" s="177" t="str">
        <f t="shared" si="2"/>
        <v>CORECT</v>
      </c>
      <c r="M14" s="133"/>
      <c r="N14" s="133" t="s">
        <v>177</v>
      </c>
    </row>
    <row r="15" spans="2:14" ht="15.75" x14ac:dyDescent="0.25">
      <c r="B15" s="168" t="s">
        <v>192</v>
      </c>
      <c r="C15" s="165">
        <f>'F16-neind.'!D10</f>
        <v>1982</v>
      </c>
      <c r="D15" s="86">
        <v>127</v>
      </c>
      <c r="E15" s="86">
        <v>113</v>
      </c>
      <c r="F15" s="86">
        <v>347</v>
      </c>
      <c r="G15" s="86">
        <v>703</v>
      </c>
      <c r="H15" s="86">
        <v>291</v>
      </c>
      <c r="I15" s="86">
        <v>401</v>
      </c>
      <c r="J15" s="182"/>
      <c r="K15" s="177" t="str">
        <f t="shared" si="2"/>
        <v>CORECT</v>
      </c>
      <c r="M15" s="133"/>
      <c r="N15" s="133"/>
    </row>
    <row r="16" spans="2:14" ht="16.5" thickBot="1" x14ac:dyDescent="0.3">
      <c r="B16" s="222" t="s">
        <v>86</v>
      </c>
      <c r="C16" s="224">
        <f>'F16-neind.'!E10</f>
        <v>906</v>
      </c>
      <c r="D16" s="225">
        <v>34</v>
      </c>
      <c r="E16" s="225">
        <v>39</v>
      </c>
      <c r="F16" s="225">
        <v>134</v>
      </c>
      <c r="G16" s="225">
        <v>322</v>
      </c>
      <c r="H16" s="225">
        <v>174</v>
      </c>
      <c r="I16" s="225">
        <v>203</v>
      </c>
      <c r="J16" s="182"/>
      <c r="K16" s="177" t="str">
        <f t="shared" si="2"/>
        <v>CORECT</v>
      </c>
      <c r="M16" s="133"/>
      <c r="N16" s="133"/>
    </row>
    <row r="17" spans="2:14" ht="16.5" thickTop="1" x14ac:dyDescent="0.25">
      <c r="B17" s="228" t="s">
        <v>259</v>
      </c>
      <c r="C17" s="235">
        <v>691</v>
      </c>
      <c r="D17" s="223">
        <v>21</v>
      </c>
      <c r="E17" s="223">
        <v>25</v>
      </c>
      <c r="F17" s="223">
        <v>112</v>
      </c>
      <c r="G17" s="223">
        <v>221</v>
      </c>
      <c r="H17" s="223">
        <v>135</v>
      </c>
      <c r="I17" s="232">
        <v>177</v>
      </c>
      <c r="J17" s="182"/>
      <c r="K17" s="177" t="str">
        <f t="shared" si="2"/>
        <v>CORECT</v>
      </c>
      <c r="L17" s="137"/>
    </row>
    <row r="18" spans="2:14" ht="15.75" x14ac:dyDescent="0.25">
      <c r="B18" s="229" t="s">
        <v>190</v>
      </c>
      <c r="C18" s="226">
        <f>'F13-ind75'!F9</f>
        <v>0</v>
      </c>
      <c r="D18" s="217">
        <v>0</v>
      </c>
      <c r="E18" s="217">
        <v>0</v>
      </c>
      <c r="F18" s="217">
        <v>0</v>
      </c>
      <c r="G18" s="217">
        <v>0</v>
      </c>
      <c r="H18" s="217">
        <v>0</v>
      </c>
      <c r="I18" s="233">
        <v>0</v>
      </c>
      <c r="J18" s="182"/>
      <c r="K18" s="177" t="str">
        <f t="shared" si="2"/>
        <v>CORECT</v>
      </c>
      <c r="L18" s="133"/>
    </row>
    <row r="19" spans="2:14" ht="15.75" x14ac:dyDescent="0.25">
      <c r="B19" s="230" t="s">
        <v>86</v>
      </c>
      <c r="C19" s="226">
        <f>'F13-ind75'!G9</f>
        <v>0</v>
      </c>
      <c r="D19" s="217">
        <v>0</v>
      </c>
      <c r="E19" s="217">
        <v>0</v>
      </c>
      <c r="F19" s="217">
        <v>0</v>
      </c>
      <c r="G19" s="217">
        <v>0</v>
      </c>
      <c r="H19" s="217">
        <v>0</v>
      </c>
      <c r="I19" s="233">
        <v>0</v>
      </c>
      <c r="J19" s="182"/>
      <c r="K19" s="177" t="str">
        <f t="shared" si="2"/>
        <v>CORECT</v>
      </c>
      <c r="L19" s="133"/>
      <c r="M19" s="133"/>
      <c r="N19" s="133"/>
    </row>
    <row r="20" spans="2:14" ht="15.75" x14ac:dyDescent="0.25">
      <c r="B20" s="229" t="s">
        <v>191</v>
      </c>
      <c r="C20" s="226">
        <f>'F14-ind50'!F10</f>
        <v>0</v>
      </c>
      <c r="D20" s="217">
        <v>0</v>
      </c>
      <c r="E20" s="217">
        <v>0</v>
      </c>
      <c r="F20" s="217">
        <v>0</v>
      </c>
      <c r="G20" s="217">
        <v>0</v>
      </c>
      <c r="H20" s="217">
        <v>0</v>
      </c>
      <c r="I20" s="233">
        <v>0</v>
      </c>
      <c r="J20" s="182"/>
      <c r="K20" s="177" t="str">
        <f t="shared" si="2"/>
        <v>CORECT</v>
      </c>
    </row>
    <row r="21" spans="2:14" ht="15.75" x14ac:dyDescent="0.25">
      <c r="B21" s="230" t="s">
        <v>86</v>
      </c>
      <c r="C21" s="226">
        <f>'F14-ind50'!G10</f>
        <v>0</v>
      </c>
      <c r="D21" s="217">
        <v>0</v>
      </c>
      <c r="E21" s="217">
        <v>0</v>
      </c>
      <c r="F21" s="217">
        <v>0</v>
      </c>
      <c r="G21" s="217">
        <v>0</v>
      </c>
      <c r="H21" s="217">
        <v>0</v>
      </c>
      <c r="I21" s="233">
        <v>0</v>
      </c>
      <c r="J21" s="182"/>
      <c r="K21" s="177" t="str">
        <f t="shared" si="2"/>
        <v>CORECT</v>
      </c>
      <c r="L21" s="133"/>
      <c r="M21" s="133"/>
      <c r="N21" s="133"/>
    </row>
    <row r="22" spans="2:14" ht="15.75" x14ac:dyDescent="0.25">
      <c r="B22" s="229" t="s">
        <v>192</v>
      </c>
      <c r="C22" s="226">
        <v>691</v>
      </c>
      <c r="D22" s="217">
        <v>21</v>
      </c>
      <c r="E22" s="217">
        <v>25</v>
      </c>
      <c r="F22" s="217">
        <v>112</v>
      </c>
      <c r="G22" s="217">
        <v>221</v>
      </c>
      <c r="H22" s="217">
        <v>135</v>
      </c>
      <c r="I22" s="306">
        <v>177</v>
      </c>
      <c r="J22" s="182"/>
      <c r="K22" s="177" t="str">
        <f t="shared" si="2"/>
        <v>CORECT</v>
      </c>
    </row>
    <row r="23" spans="2:14" ht="16.5" thickBot="1" x14ac:dyDescent="0.3">
      <c r="B23" s="231" t="s">
        <v>86</v>
      </c>
      <c r="C23" s="227">
        <v>381</v>
      </c>
      <c r="D23" s="221">
        <v>3</v>
      </c>
      <c r="E23" s="221">
        <v>14</v>
      </c>
      <c r="F23" s="221">
        <v>59</v>
      </c>
      <c r="G23" s="221">
        <v>122</v>
      </c>
      <c r="H23" s="221">
        <v>88</v>
      </c>
      <c r="I23" s="234">
        <v>95</v>
      </c>
      <c r="J23" s="182"/>
      <c r="K23" s="177" t="str">
        <f t="shared" si="2"/>
        <v>CORECT</v>
      </c>
    </row>
    <row r="24" spans="2:14" ht="17.25" customHeight="1" thickTop="1" x14ac:dyDescent="0.25">
      <c r="B24" s="236" t="s">
        <v>220</v>
      </c>
      <c r="C24" s="237">
        <f>C25+C27+C29</f>
        <v>3049</v>
      </c>
      <c r="D24" s="237">
        <f t="shared" ref="D24:I24" si="5">D25+D27+D29</f>
        <v>121</v>
      </c>
      <c r="E24" s="237">
        <f t="shared" si="5"/>
        <v>114</v>
      </c>
      <c r="F24" s="237">
        <f t="shared" si="5"/>
        <v>388</v>
      </c>
      <c r="G24" s="237">
        <f t="shared" si="5"/>
        <v>735</v>
      </c>
      <c r="H24" s="237">
        <f t="shared" si="5"/>
        <v>747</v>
      </c>
      <c r="I24" s="237">
        <f t="shared" si="5"/>
        <v>944</v>
      </c>
      <c r="J24" s="182"/>
      <c r="K24" s="177" t="str">
        <f t="shared" si="2"/>
        <v>CORECT</v>
      </c>
      <c r="L24" s="137"/>
    </row>
    <row r="25" spans="2:14" ht="15.75" x14ac:dyDescent="0.25">
      <c r="B25" s="218" t="s">
        <v>190</v>
      </c>
      <c r="C25" s="219">
        <v>166</v>
      </c>
      <c r="D25" s="220">
        <v>1</v>
      </c>
      <c r="E25" s="220">
        <v>1</v>
      </c>
      <c r="F25" s="220">
        <v>14</v>
      </c>
      <c r="G25" s="220">
        <v>36</v>
      </c>
      <c r="H25" s="220">
        <v>53</v>
      </c>
      <c r="I25" s="220">
        <v>61</v>
      </c>
      <c r="J25" s="182"/>
      <c r="K25" s="177" t="str">
        <f t="shared" si="2"/>
        <v>CORECT</v>
      </c>
      <c r="L25" s="133"/>
    </row>
    <row r="26" spans="2:14" ht="15.75" x14ac:dyDescent="0.25">
      <c r="B26" s="169" t="s">
        <v>86</v>
      </c>
      <c r="C26" s="219">
        <v>94</v>
      </c>
      <c r="D26" s="86">
        <v>0</v>
      </c>
      <c r="E26" s="86">
        <v>0</v>
      </c>
      <c r="F26" s="86">
        <v>10</v>
      </c>
      <c r="G26" s="86">
        <v>26</v>
      </c>
      <c r="H26" s="86">
        <v>31</v>
      </c>
      <c r="I26" s="86">
        <v>27</v>
      </c>
      <c r="J26" s="182"/>
      <c r="K26" s="177" t="str">
        <f t="shared" si="2"/>
        <v>CORECT</v>
      </c>
      <c r="L26" s="133"/>
    </row>
    <row r="27" spans="2:14" ht="15.75" x14ac:dyDescent="0.25">
      <c r="B27" s="168" t="s">
        <v>191</v>
      </c>
      <c r="C27" s="165">
        <f>'F14-ind50'!H10</f>
        <v>1</v>
      </c>
      <c r="D27" s="86">
        <v>1</v>
      </c>
      <c r="E27" s="86">
        <v>0</v>
      </c>
      <c r="F27" s="86">
        <v>0</v>
      </c>
      <c r="G27" s="86">
        <v>0</v>
      </c>
      <c r="H27" s="86">
        <v>0</v>
      </c>
      <c r="I27" s="86">
        <v>0</v>
      </c>
      <c r="J27" s="182"/>
      <c r="K27" s="177" t="str">
        <f t="shared" si="2"/>
        <v>CORECT</v>
      </c>
    </row>
    <row r="28" spans="2:14" ht="15.75" x14ac:dyDescent="0.25">
      <c r="B28" s="169" t="s">
        <v>86</v>
      </c>
      <c r="C28" s="165">
        <f>'F14-ind50'!I10</f>
        <v>0</v>
      </c>
      <c r="D28" s="86">
        <v>0</v>
      </c>
      <c r="E28" s="86">
        <v>0</v>
      </c>
      <c r="F28" s="86">
        <v>0</v>
      </c>
      <c r="G28" s="86">
        <v>0</v>
      </c>
      <c r="H28" s="86">
        <v>0</v>
      </c>
      <c r="I28" s="86">
        <v>0</v>
      </c>
      <c r="J28" s="182"/>
      <c r="K28" s="177" t="str">
        <f t="shared" si="2"/>
        <v>CORECT</v>
      </c>
      <c r="L28" s="133"/>
      <c r="M28" s="133"/>
      <c r="N28" s="133"/>
    </row>
    <row r="29" spans="2:14" ht="15.75" x14ac:dyDescent="0.25">
      <c r="B29" s="168" t="s">
        <v>192</v>
      </c>
      <c r="C29" s="165">
        <f>'F16-neind.'!H10</f>
        <v>2882</v>
      </c>
      <c r="D29" s="86">
        <v>119</v>
      </c>
      <c r="E29" s="86">
        <v>113</v>
      </c>
      <c r="F29" s="86">
        <v>374</v>
      </c>
      <c r="G29" s="86">
        <v>699</v>
      </c>
      <c r="H29" s="86">
        <v>694</v>
      </c>
      <c r="I29" s="86">
        <v>883</v>
      </c>
      <c r="J29" s="182"/>
      <c r="K29" s="177" t="str">
        <f t="shared" si="2"/>
        <v>CORECT</v>
      </c>
      <c r="L29" s="133"/>
      <c r="M29" s="133"/>
      <c r="N29" s="133"/>
    </row>
    <row r="30" spans="2:14" ht="15.75" x14ac:dyDescent="0.25">
      <c r="B30" s="169" t="s">
        <v>86</v>
      </c>
      <c r="C30" s="165">
        <f>'F16-neind.'!I10</f>
        <v>1164</v>
      </c>
      <c r="D30" s="86">
        <v>43</v>
      </c>
      <c r="E30" s="86">
        <v>30</v>
      </c>
      <c r="F30" s="86">
        <v>133</v>
      </c>
      <c r="G30" s="86">
        <v>307</v>
      </c>
      <c r="H30" s="86">
        <v>295</v>
      </c>
      <c r="I30" s="86">
        <v>356</v>
      </c>
      <c r="J30" s="182"/>
      <c r="K30" s="177" t="str">
        <f t="shared" si="2"/>
        <v>CORECT</v>
      </c>
      <c r="L30" s="133"/>
    </row>
    <row r="31" spans="2:14" ht="15.75" x14ac:dyDescent="0.25">
      <c r="B31" s="167" t="s">
        <v>221</v>
      </c>
      <c r="C31" s="173">
        <f>C32+C34+C36</f>
        <v>732</v>
      </c>
      <c r="D31" s="173">
        <f t="shared" ref="D31:I31" si="6">D32+D34+D36</f>
        <v>14</v>
      </c>
      <c r="E31" s="173">
        <f t="shared" si="6"/>
        <v>7</v>
      </c>
      <c r="F31" s="173">
        <f t="shared" si="6"/>
        <v>78</v>
      </c>
      <c r="G31" s="173">
        <f t="shared" si="6"/>
        <v>173</v>
      </c>
      <c r="H31" s="173">
        <f t="shared" si="6"/>
        <v>212</v>
      </c>
      <c r="I31" s="173">
        <f t="shared" si="6"/>
        <v>248</v>
      </c>
      <c r="J31" s="182"/>
      <c r="K31" s="177" t="str">
        <f t="shared" si="2"/>
        <v>CORECT</v>
      </c>
      <c r="L31" s="133"/>
    </row>
    <row r="32" spans="2:14" ht="15.75" x14ac:dyDescent="0.25">
      <c r="B32" s="168" t="s">
        <v>190</v>
      </c>
      <c r="C32" s="165">
        <f>'F13-ind75'!J9</f>
        <v>128</v>
      </c>
      <c r="D32" s="86">
        <v>0</v>
      </c>
      <c r="E32" s="86">
        <v>1</v>
      </c>
      <c r="F32" s="86">
        <v>4</v>
      </c>
      <c r="G32" s="86">
        <v>32</v>
      </c>
      <c r="H32" s="86">
        <v>39</v>
      </c>
      <c r="I32" s="86">
        <v>52</v>
      </c>
      <c r="J32" s="182"/>
      <c r="K32" s="177" t="str">
        <f t="shared" si="2"/>
        <v>CORECT</v>
      </c>
      <c r="L32" s="133"/>
    </row>
    <row r="33" spans="1:13" ht="15.75" x14ac:dyDescent="0.25">
      <c r="B33" s="169" t="s">
        <v>86</v>
      </c>
      <c r="C33" s="165">
        <v>46</v>
      </c>
      <c r="D33" s="86">
        <v>0</v>
      </c>
      <c r="E33" s="86">
        <v>0</v>
      </c>
      <c r="F33" s="86">
        <v>1</v>
      </c>
      <c r="G33" s="86">
        <v>13</v>
      </c>
      <c r="H33" s="86">
        <v>17</v>
      </c>
      <c r="I33" s="86">
        <v>15</v>
      </c>
      <c r="J33" s="182"/>
      <c r="K33" s="177" t="str">
        <f t="shared" si="2"/>
        <v>CORECT</v>
      </c>
      <c r="L33" s="133"/>
    </row>
    <row r="34" spans="1:13" ht="15.75" x14ac:dyDescent="0.25">
      <c r="B34" s="168" t="s">
        <v>191</v>
      </c>
      <c r="C34" s="165">
        <f>'F14-ind50'!J10</f>
        <v>1</v>
      </c>
      <c r="D34" s="86">
        <v>1</v>
      </c>
      <c r="E34" s="86">
        <v>0</v>
      </c>
      <c r="F34" s="86">
        <v>0</v>
      </c>
      <c r="G34" s="86">
        <v>0</v>
      </c>
      <c r="H34" s="86">
        <v>0</v>
      </c>
      <c r="I34" s="86">
        <v>0</v>
      </c>
      <c r="J34" s="182"/>
      <c r="K34" s="177" t="str">
        <f t="shared" si="2"/>
        <v>CORECT</v>
      </c>
      <c r="L34" s="133"/>
    </row>
    <row r="35" spans="1:13" ht="15.75" x14ac:dyDescent="0.25">
      <c r="B35" s="169" t="s">
        <v>86</v>
      </c>
      <c r="C35" s="165">
        <f>'F14-ind50'!K10</f>
        <v>0</v>
      </c>
      <c r="D35" s="86">
        <v>0</v>
      </c>
      <c r="E35" s="86">
        <v>0</v>
      </c>
      <c r="F35" s="86">
        <v>0</v>
      </c>
      <c r="G35" s="86">
        <v>0</v>
      </c>
      <c r="H35" s="86">
        <v>0</v>
      </c>
      <c r="I35" s="86">
        <v>0</v>
      </c>
      <c r="J35" s="182"/>
      <c r="K35" s="177" t="str">
        <f t="shared" si="2"/>
        <v>CORECT</v>
      </c>
      <c r="L35" s="133"/>
      <c r="M35" s="133"/>
    </row>
    <row r="36" spans="1:13" ht="15.75" x14ac:dyDescent="0.25">
      <c r="B36" s="168" t="s">
        <v>192</v>
      </c>
      <c r="C36" s="165">
        <f>'F16-neind.'!J10</f>
        <v>603</v>
      </c>
      <c r="D36" s="86">
        <v>13</v>
      </c>
      <c r="E36" s="86">
        <v>6</v>
      </c>
      <c r="F36" s="86">
        <v>74</v>
      </c>
      <c r="G36" s="86">
        <v>141</v>
      </c>
      <c r="H36" s="86">
        <v>173</v>
      </c>
      <c r="I36" s="86">
        <v>196</v>
      </c>
      <c r="J36" s="182"/>
      <c r="K36" s="177" t="str">
        <f t="shared" si="2"/>
        <v>CORECT</v>
      </c>
      <c r="L36" s="133"/>
    </row>
    <row r="37" spans="1:13" ht="15.75" x14ac:dyDescent="0.25">
      <c r="B37" s="169" t="s">
        <v>86</v>
      </c>
      <c r="C37" s="165">
        <f>'F16-neind.'!K10</f>
        <v>146</v>
      </c>
      <c r="D37" s="86">
        <v>3</v>
      </c>
      <c r="E37" s="86">
        <v>0</v>
      </c>
      <c r="F37" s="86">
        <v>24</v>
      </c>
      <c r="G37" s="86">
        <v>35</v>
      </c>
      <c r="H37" s="86">
        <v>41</v>
      </c>
      <c r="I37" s="86">
        <v>43</v>
      </c>
      <c r="J37" s="182"/>
      <c r="K37" s="177" t="str">
        <f t="shared" si="2"/>
        <v>CORECT</v>
      </c>
      <c r="L37" s="133"/>
    </row>
    <row r="38" spans="1:13" ht="15.75" x14ac:dyDescent="0.25">
      <c r="B38" s="170" t="s">
        <v>222</v>
      </c>
      <c r="C38" s="173">
        <f>C39+C41+C43</f>
        <v>1167</v>
      </c>
      <c r="D38" s="173">
        <f t="shared" ref="D38:I38" si="7">D39+D41+D43</f>
        <v>166</v>
      </c>
      <c r="E38" s="173">
        <f t="shared" si="7"/>
        <v>85</v>
      </c>
      <c r="F38" s="173">
        <f t="shared" si="7"/>
        <v>179</v>
      </c>
      <c r="G38" s="173">
        <f t="shared" si="7"/>
        <v>224</v>
      </c>
      <c r="H38" s="173">
        <f t="shared" si="7"/>
        <v>255</v>
      </c>
      <c r="I38" s="173">
        <f t="shared" si="7"/>
        <v>258</v>
      </c>
      <c r="J38" s="182"/>
      <c r="K38" s="177" t="str">
        <f t="shared" si="2"/>
        <v>CORECT</v>
      </c>
      <c r="L38" s="133"/>
    </row>
    <row r="39" spans="1:13" ht="15.75" x14ac:dyDescent="0.25">
      <c r="B39" s="168" t="s">
        <v>190</v>
      </c>
      <c r="C39" s="165">
        <f>'F13-ind75'!L9</f>
        <v>356</v>
      </c>
      <c r="D39" s="86">
        <v>12</v>
      </c>
      <c r="E39" s="86">
        <v>18</v>
      </c>
      <c r="F39" s="86">
        <v>39</v>
      </c>
      <c r="G39" s="86">
        <v>87</v>
      </c>
      <c r="H39" s="86">
        <v>115</v>
      </c>
      <c r="I39" s="86">
        <v>85</v>
      </c>
      <c r="J39" s="182"/>
      <c r="K39" s="177" t="str">
        <f t="shared" si="2"/>
        <v>CORECT</v>
      </c>
      <c r="L39" s="133"/>
    </row>
    <row r="40" spans="1:13" ht="15.75" x14ac:dyDescent="0.25">
      <c r="B40" s="169" t="s">
        <v>86</v>
      </c>
      <c r="C40" s="165">
        <f>'F13-ind75'!M9</f>
        <v>237</v>
      </c>
      <c r="D40" s="86">
        <v>6</v>
      </c>
      <c r="E40" s="86">
        <v>12</v>
      </c>
      <c r="F40" s="86">
        <v>30</v>
      </c>
      <c r="G40" s="86">
        <v>60</v>
      </c>
      <c r="H40" s="86">
        <v>78</v>
      </c>
      <c r="I40" s="86">
        <v>51</v>
      </c>
      <c r="J40" s="182"/>
      <c r="K40" s="177" t="str">
        <f t="shared" si="2"/>
        <v>CORECT</v>
      </c>
      <c r="L40" s="133"/>
    </row>
    <row r="41" spans="1:13" ht="15.75" x14ac:dyDescent="0.25">
      <c r="B41" s="168" t="s">
        <v>191</v>
      </c>
      <c r="C41" s="165">
        <f>'F14-ind50'!L10</f>
        <v>111</v>
      </c>
      <c r="D41" s="86">
        <v>100</v>
      </c>
      <c r="E41" s="86">
        <v>3</v>
      </c>
      <c r="F41" s="86">
        <v>6</v>
      </c>
      <c r="G41" s="86">
        <v>1</v>
      </c>
      <c r="H41" s="86">
        <v>1</v>
      </c>
      <c r="I41" s="86">
        <v>0</v>
      </c>
      <c r="J41" s="182"/>
      <c r="K41" s="177" t="str">
        <f t="shared" si="2"/>
        <v>CORECT</v>
      </c>
      <c r="L41" s="133"/>
    </row>
    <row r="42" spans="1:13" ht="15.75" x14ac:dyDescent="0.25">
      <c r="A42" s="133"/>
      <c r="B42" s="169" t="s">
        <v>86</v>
      </c>
      <c r="C42" s="165">
        <f>'F14-ind50'!M10</f>
        <v>45</v>
      </c>
      <c r="D42" s="86">
        <v>35</v>
      </c>
      <c r="E42" s="86">
        <v>3</v>
      </c>
      <c r="F42" s="86">
        <v>5</v>
      </c>
      <c r="G42" s="86">
        <v>1</v>
      </c>
      <c r="H42" s="86">
        <v>1</v>
      </c>
      <c r="I42" s="86">
        <v>0</v>
      </c>
      <c r="J42" s="182"/>
      <c r="K42" s="177" t="str">
        <f t="shared" si="2"/>
        <v>CORECT</v>
      </c>
      <c r="L42" s="133"/>
    </row>
    <row r="43" spans="1:13" ht="15.75" x14ac:dyDescent="0.25">
      <c r="B43" s="168" t="s">
        <v>192</v>
      </c>
      <c r="C43" s="84">
        <f>'F16-neind.'!L10</f>
        <v>700</v>
      </c>
      <c r="D43" s="86">
        <v>54</v>
      </c>
      <c r="E43" s="86">
        <v>64</v>
      </c>
      <c r="F43" s="86">
        <v>134</v>
      </c>
      <c r="G43" s="86">
        <v>136</v>
      </c>
      <c r="H43" s="86">
        <v>139</v>
      </c>
      <c r="I43" s="86">
        <v>173</v>
      </c>
      <c r="J43" s="182"/>
      <c r="K43" s="177" t="str">
        <f t="shared" si="2"/>
        <v>CORECT</v>
      </c>
      <c r="L43" s="133"/>
    </row>
    <row r="44" spans="1:13" ht="15.75" x14ac:dyDescent="0.25">
      <c r="B44" s="169" t="s">
        <v>86</v>
      </c>
      <c r="C44" s="165">
        <f>'F16-neind.'!M10</f>
        <v>322</v>
      </c>
      <c r="D44" s="86">
        <v>25</v>
      </c>
      <c r="E44" s="86">
        <v>18</v>
      </c>
      <c r="F44" s="86">
        <v>56</v>
      </c>
      <c r="G44" s="86">
        <v>68</v>
      </c>
      <c r="H44" s="86">
        <v>76</v>
      </c>
      <c r="I44" s="86">
        <v>79</v>
      </c>
      <c r="J44" s="182"/>
      <c r="K44" s="177" t="str">
        <f t="shared" si="2"/>
        <v>CORECT</v>
      </c>
      <c r="L44" s="133"/>
    </row>
    <row r="45" spans="1:13" ht="15.75" x14ac:dyDescent="0.25">
      <c r="B45" s="170" t="s">
        <v>223</v>
      </c>
      <c r="C45" s="173">
        <f>C46+C48+C50</f>
        <v>76</v>
      </c>
      <c r="D45" s="173">
        <f t="shared" ref="D45:I45" si="8">D46+D48+D50</f>
        <v>5</v>
      </c>
      <c r="E45" s="173">
        <f t="shared" si="8"/>
        <v>6</v>
      </c>
      <c r="F45" s="173">
        <f t="shared" si="8"/>
        <v>20</v>
      </c>
      <c r="G45" s="173">
        <f t="shared" si="8"/>
        <v>26</v>
      </c>
      <c r="H45" s="173">
        <f t="shared" si="8"/>
        <v>9</v>
      </c>
      <c r="I45" s="173">
        <f t="shared" si="8"/>
        <v>10</v>
      </c>
      <c r="J45" s="182"/>
      <c r="K45" s="177" t="str">
        <f t="shared" si="2"/>
        <v>CORECT</v>
      </c>
      <c r="L45" s="133"/>
    </row>
    <row r="46" spans="1:13" ht="15.75" x14ac:dyDescent="0.25">
      <c r="B46" s="168" t="s">
        <v>190</v>
      </c>
      <c r="C46" s="165">
        <f>'F13-ind75'!N9</f>
        <v>44</v>
      </c>
      <c r="D46" s="86">
        <v>0</v>
      </c>
      <c r="E46" s="86">
        <v>3</v>
      </c>
      <c r="F46" s="86">
        <v>10</v>
      </c>
      <c r="G46" s="86">
        <v>18</v>
      </c>
      <c r="H46" s="86">
        <v>6</v>
      </c>
      <c r="I46" s="86">
        <v>7</v>
      </c>
      <c r="J46" s="182"/>
      <c r="K46" s="177" t="str">
        <f t="shared" si="2"/>
        <v>CORECT</v>
      </c>
      <c r="L46" s="133"/>
    </row>
    <row r="47" spans="1:13" ht="15.75" x14ac:dyDescent="0.25">
      <c r="B47" s="169" t="s">
        <v>86</v>
      </c>
      <c r="C47" s="165">
        <f>'F13-ind75'!O9</f>
        <v>38</v>
      </c>
      <c r="D47" s="86">
        <v>0</v>
      </c>
      <c r="E47" s="86">
        <v>3</v>
      </c>
      <c r="F47" s="86">
        <v>8</v>
      </c>
      <c r="G47" s="86">
        <v>18</v>
      </c>
      <c r="H47" s="86">
        <v>6</v>
      </c>
      <c r="I47" s="86">
        <v>3</v>
      </c>
      <c r="J47" s="182"/>
      <c r="K47" s="177" t="str">
        <f t="shared" si="2"/>
        <v>CORECT</v>
      </c>
      <c r="L47" s="133"/>
    </row>
    <row r="48" spans="1:13" ht="15.75" x14ac:dyDescent="0.25">
      <c r="B48" s="168" t="s">
        <v>191</v>
      </c>
      <c r="C48" s="165">
        <f>'F14-ind50'!N10</f>
        <v>20</v>
      </c>
      <c r="D48" s="86">
        <v>5</v>
      </c>
      <c r="E48" s="86">
        <v>2</v>
      </c>
      <c r="F48" s="86">
        <v>7</v>
      </c>
      <c r="G48" s="86">
        <v>5</v>
      </c>
      <c r="H48" s="86">
        <v>1</v>
      </c>
      <c r="I48" s="86">
        <v>0</v>
      </c>
      <c r="J48" s="182"/>
      <c r="K48" s="177" t="str">
        <f t="shared" si="2"/>
        <v>CORECT</v>
      </c>
      <c r="L48" s="133"/>
    </row>
    <row r="49" spans="2:12" ht="15.75" x14ac:dyDescent="0.25">
      <c r="B49" s="169" t="s">
        <v>86</v>
      </c>
      <c r="C49" s="165">
        <f>'F14-ind50'!O10</f>
        <v>18</v>
      </c>
      <c r="D49" s="86">
        <v>4</v>
      </c>
      <c r="E49" s="86">
        <v>2</v>
      </c>
      <c r="F49" s="86">
        <v>6</v>
      </c>
      <c r="G49" s="86">
        <v>5</v>
      </c>
      <c r="H49" s="86">
        <v>1</v>
      </c>
      <c r="I49" s="86">
        <v>0</v>
      </c>
      <c r="J49" s="182"/>
      <c r="K49" s="177" t="str">
        <f t="shared" si="2"/>
        <v>CORECT</v>
      </c>
      <c r="L49" s="133"/>
    </row>
    <row r="50" spans="2:12" ht="15.75" x14ac:dyDescent="0.25">
      <c r="B50" s="168" t="s">
        <v>192</v>
      </c>
      <c r="C50" s="165">
        <f>'F16-neind.'!N10</f>
        <v>12</v>
      </c>
      <c r="D50" s="86">
        <v>0</v>
      </c>
      <c r="E50" s="86">
        <v>1</v>
      </c>
      <c r="F50" s="86">
        <v>3</v>
      </c>
      <c r="G50" s="86">
        <v>3</v>
      </c>
      <c r="H50" s="86">
        <v>2</v>
      </c>
      <c r="I50" s="86">
        <v>3</v>
      </c>
      <c r="J50" s="182"/>
      <c r="K50" s="177" t="str">
        <f t="shared" si="2"/>
        <v>CORECT</v>
      </c>
      <c r="L50" s="133"/>
    </row>
    <row r="51" spans="2:12" ht="15.75" x14ac:dyDescent="0.25">
      <c r="B51" s="169" t="s">
        <v>86</v>
      </c>
      <c r="C51" s="165">
        <f>'F16-neind.'!O10</f>
        <v>3</v>
      </c>
      <c r="D51" s="171">
        <v>0</v>
      </c>
      <c r="E51" s="171">
        <v>0</v>
      </c>
      <c r="F51" s="171">
        <v>2</v>
      </c>
      <c r="G51" s="171">
        <v>1</v>
      </c>
      <c r="H51" s="171">
        <v>0</v>
      </c>
      <c r="I51" s="171">
        <v>0</v>
      </c>
      <c r="K51" s="177" t="str">
        <f t="shared" si="2"/>
        <v>CORECT</v>
      </c>
    </row>
    <row r="52" spans="2:12" customFormat="1" ht="15.75" x14ac:dyDescent="0.25">
      <c r="B52" s="170" t="s">
        <v>224</v>
      </c>
      <c r="C52" s="173">
        <f>C53+C55+C57</f>
        <v>141</v>
      </c>
      <c r="D52" s="173">
        <f t="shared" ref="D52:I52" si="9">D53+D55+D57</f>
        <v>17</v>
      </c>
      <c r="E52" s="173">
        <f t="shared" si="9"/>
        <v>15</v>
      </c>
      <c r="F52" s="173">
        <f t="shared" si="9"/>
        <v>32</v>
      </c>
      <c r="G52" s="173">
        <f t="shared" si="9"/>
        <v>36</v>
      </c>
      <c r="H52" s="173">
        <f t="shared" si="9"/>
        <v>17</v>
      </c>
      <c r="I52" s="173">
        <f t="shared" si="9"/>
        <v>24</v>
      </c>
      <c r="J52" s="184"/>
      <c r="K52" s="177" t="str">
        <f t="shared" si="2"/>
        <v>CORECT</v>
      </c>
    </row>
    <row r="53" spans="2:12" customFormat="1" ht="15.75" x14ac:dyDescent="0.25">
      <c r="B53" s="168" t="s">
        <v>190</v>
      </c>
      <c r="C53" s="165">
        <f>'F13-ind75'!P9</f>
        <v>84</v>
      </c>
      <c r="D53" s="65">
        <v>2</v>
      </c>
      <c r="E53" s="172">
        <v>5</v>
      </c>
      <c r="F53" s="172">
        <v>22</v>
      </c>
      <c r="G53" s="172">
        <v>28</v>
      </c>
      <c r="H53" s="172">
        <v>12</v>
      </c>
      <c r="I53" s="172">
        <v>15</v>
      </c>
      <c r="J53" s="184"/>
      <c r="K53" s="177" t="str">
        <f t="shared" si="2"/>
        <v>CORECT</v>
      </c>
    </row>
    <row r="54" spans="2:12" ht="15.75" x14ac:dyDescent="0.25">
      <c r="B54" s="169" t="s">
        <v>86</v>
      </c>
      <c r="C54" s="165">
        <f>'F13-ind75'!Q9</f>
        <v>63</v>
      </c>
      <c r="D54" s="171">
        <v>1</v>
      </c>
      <c r="E54" s="171">
        <v>5</v>
      </c>
      <c r="F54" s="171">
        <v>19</v>
      </c>
      <c r="G54" s="171">
        <v>22</v>
      </c>
      <c r="H54" s="171">
        <v>7</v>
      </c>
      <c r="I54" s="171">
        <v>9</v>
      </c>
      <c r="K54" s="177" t="str">
        <f t="shared" si="2"/>
        <v>CORECT</v>
      </c>
    </row>
    <row r="55" spans="2:12" ht="15.75" x14ac:dyDescent="0.25">
      <c r="B55" s="168" t="s">
        <v>191</v>
      </c>
      <c r="C55" s="84">
        <v>17</v>
      </c>
      <c r="D55" s="171">
        <v>12</v>
      </c>
      <c r="E55" s="171">
        <v>3</v>
      </c>
      <c r="F55" s="171">
        <v>0</v>
      </c>
      <c r="G55" s="171">
        <v>2</v>
      </c>
      <c r="H55" s="171">
        <v>0</v>
      </c>
      <c r="I55" s="171">
        <v>0</v>
      </c>
      <c r="K55" s="177" t="str">
        <f t="shared" si="2"/>
        <v>CORECT</v>
      </c>
    </row>
    <row r="56" spans="2:12" ht="15.75" x14ac:dyDescent="0.25">
      <c r="B56" s="169" t="s">
        <v>86</v>
      </c>
      <c r="C56" s="165">
        <f>'F14-ind50'!Q10</f>
        <v>11</v>
      </c>
      <c r="D56" s="171">
        <v>7</v>
      </c>
      <c r="E56" s="171">
        <v>2</v>
      </c>
      <c r="F56" s="171">
        <v>0</v>
      </c>
      <c r="G56" s="171">
        <v>2</v>
      </c>
      <c r="H56" s="171">
        <v>0</v>
      </c>
      <c r="I56" s="171">
        <v>0</v>
      </c>
      <c r="K56" s="177" t="str">
        <f t="shared" si="2"/>
        <v>CORECT</v>
      </c>
    </row>
    <row r="57" spans="2:12" ht="15.75" x14ac:dyDescent="0.25">
      <c r="B57" s="168" t="s">
        <v>192</v>
      </c>
      <c r="C57" s="165">
        <v>40</v>
      </c>
      <c r="D57" s="171">
        <v>3</v>
      </c>
      <c r="E57" s="171">
        <v>7</v>
      </c>
      <c r="F57" s="171">
        <v>10</v>
      </c>
      <c r="G57" s="171">
        <v>6</v>
      </c>
      <c r="H57" s="171">
        <v>5</v>
      </c>
      <c r="I57" s="171">
        <v>9</v>
      </c>
      <c r="K57" s="177" t="str">
        <f t="shared" si="2"/>
        <v>CORECT</v>
      </c>
    </row>
    <row r="58" spans="2:12" ht="15.75" x14ac:dyDescent="0.25">
      <c r="B58" s="169" t="s">
        <v>86</v>
      </c>
      <c r="C58" s="165">
        <v>15</v>
      </c>
      <c r="D58" s="171">
        <v>1</v>
      </c>
      <c r="E58" s="171">
        <v>5</v>
      </c>
      <c r="F58" s="171">
        <v>4</v>
      </c>
      <c r="G58" s="171">
        <v>3</v>
      </c>
      <c r="H58" s="171">
        <v>1</v>
      </c>
      <c r="I58" s="171">
        <v>1</v>
      </c>
      <c r="K58" s="177" t="str">
        <f t="shared" si="2"/>
        <v>CORECT</v>
      </c>
    </row>
    <row r="60" spans="2:12" x14ac:dyDescent="0.2">
      <c r="B60" s="133"/>
      <c r="D60" s="133"/>
      <c r="E60" s="133"/>
      <c r="F60" s="133"/>
      <c r="G60" s="133"/>
      <c r="H60" s="133"/>
      <c r="I60" s="133"/>
    </row>
    <row r="61" spans="2:12" x14ac:dyDescent="0.2">
      <c r="D61" s="133"/>
      <c r="E61" s="133"/>
      <c r="F61" s="133"/>
      <c r="G61" s="133"/>
      <c r="H61" s="133"/>
      <c r="I61" s="133"/>
    </row>
    <row r="63" spans="2:12" x14ac:dyDescent="0.2">
      <c r="D63" s="133"/>
    </row>
  </sheetData>
  <mergeCells count="1">
    <mergeCell ref="B3:I3"/>
  </mergeCells>
  <phoneticPr fontId="12" type="noConversion"/>
  <pageMargins left="0.75" right="0.75" top="1" bottom="1" header="0.5" footer="0.5"/>
  <pageSetup paperSize="9" scale="53" orientation="portrait" r:id="rId1"/>
  <headerFooter alignWithMargins="0"/>
  <ignoredErrors>
    <ignoredError sqref="C43" 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17</vt:i4>
      </vt:variant>
      <vt:variant>
        <vt:lpstr>Named Ranges</vt:lpstr>
      </vt:variant>
      <vt:variant>
        <vt:i4>7</vt:i4>
      </vt:variant>
    </vt:vector>
  </HeadingPairs>
  <TitlesOfParts>
    <vt:vector size="24" baseType="lpstr">
      <vt:lpstr>RATA</vt:lpstr>
      <vt:lpstr>populatia 2018</vt:lpstr>
      <vt:lpstr>F07-SITSOM</vt:lpstr>
      <vt:lpstr>F13-ind75</vt:lpstr>
      <vt:lpstr>F14-ind50</vt:lpstr>
      <vt:lpstr>F15-b.pl.</vt:lpstr>
      <vt:lpstr>F16-neind.</vt:lpstr>
      <vt:lpstr>centr NU  COMPLETATI</vt:lpstr>
      <vt:lpstr>f17 GRUPE VARSTA</vt:lpstr>
      <vt:lpstr>F19 DURATA SOMAJ</vt:lpstr>
      <vt:lpstr>SLD NU COMPLETATI</vt:lpstr>
      <vt:lpstr>INTRARI</vt:lpstr>
      <vt:lpstr>IESIRI</vt:lpstr>
      <vt:lpstr>profilare varste </vt:lpstr>
      <vt:lpstr>profilare varste NU COMPLETATI</vt:lpstr>
      <vt:lpstr>profilare   durata</vt:lpstr>
      <vt:lpstr>profilare   studii</vt:lpstr>
      <vt:lpstr>'centr NU  COMPLETATI'!Print_Area</vt:lpstr>
      <vt:lpstr>'F07-SITSOM'!Print_Area</vt:lpstr>
      <vt:lpstr>'F13-ind75'!Print_Area</vt:lpstr>
      <vt:lpstr>'F14-ind50'!Print_Area</vt:lpstr>
      <vt:lpstr>'F15-b.pl.'!Print_Area</vt:lpstr>
      <vt:lpstr>'F16-neind.'!Print_Area</vt:lpstr>
      <vt:lpstr>'f17 GRUPE VARSTA'!Print_Area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AMPST-35</dc:title>
  <dc:creator>Ruxandra</dc:creator>
  <cp:lastModifiedBy>Sorin Mihail Marinescu</cp:lastModifiedBy>
  <cp:lastPrinted>2025-01-13T08:51:49Z</cp:lastPrinted>
  <dcterms:created xsi:type="dcterms:W3CDTF">2011-07-04T12:22:25Z</dcterms:created>
  <dcterms:modified xsi:type="dcterms:W3CDTF">2025-01-30T06:45:25Z</dcterms:modified>
</cp:coreProperties>
</file>