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6\06.2026\"/>
    </mc:Choice>
  </mc:AlternateContent>
  <xr:revisionPtr revIDLastSave="0" documentId="13_ncr:1_{77CBD644-323A-4D0D-8D70-AE07F380EDE8}" xr6:coauthVersionLast="47" xr6:coauthVersionMax="47" xr10:uidLastSave="{00000000-0000-0000-0000-000000000000}"/>
  <bookViews>
    <workbookView xWindow="-120" yWindow="-120" windowWidth="29040" windowHeight="15720" xr2:uid="{C1E3C0A0-A69E-4212-A8F6-55115B185531}"/>
  </bookViews>
  <sheets>
    <sheet name="JUDET" sheetId="1" r:id="rId1"/>
  </sheets>
  <definedNames>
    <definedName name="test">#REF!</definedName>
    <definedName name="Z_397CD15D_2114_4EF5_824A_761F5DAAF476_.wvu.PrintArea" localSheetId="0" hidden="1">JUDET!#REF!</definedName>
    <definedName name="Z_397CD15D_2114_4EF5_824A_761F5DAAF476_.wvu.Rows" localSheetId="0" hidden="1">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7" i="1" l="1"/>
  <c r="O358" i="1"/>
  <c r="I277" i="1" l="1"/>
  <c r="K206" i="1"/>
  <c r="K150" i="1"/>
  <c r="I152" i="1"/>
  <c r="I168" i="1" s="1"/>
  <c r="I147" i="1"/>
  <c r="I108" i="1"/>
  <c r="I107" i="1"/>
  <c r="I135" i="1"/>
  <c r="I170" i="1"/>
  <c r="I169" i="1" s="1"/>
  <c r="I164" i="1"/>
  <c r="I163" i="1"/>
  <c r="I157" i="1"/>
  <c r="I175" i="1"/>
  <c r="I174" i="1" s="1"/>
  <c r="I202" i="1"/>
  <c r="I201" i="1" s="1"/>
  <c r="I241" i="1"/>
  <c r="I239" i="1"/>
  <c r="I292" i="1"/>
  <c r="I385" i="1"/>
  <c r="I384" i="1"/>
  <c r="I328" i="1"/>
  <c r="I327" i="1" s="1"/>
  <c r="I165" i="1" s="1"/>
  <c r="I317" i="1"/>
  <c r="I308" i="1"/>
  <c r="I332" i="1"/>
  <c r="I414" i="1"/>
  <c r="I413" i="1" s="1"/>
  <c r="I284" i="1"/>
  <c r="I260" i="1"/>
  <c r="I406" i="1"/>
  <c r="I399" i="1" s="1"/>
  <c r="I166" i="1" s="1"/>
  <c r="N20" i="1"/>
  <c r="L20" i="1"/>
  <c r="O46" i="1"/>
  <c r="O429" i="1"/>
  <c r="O428" i="1" s="1"/>
  <c r="I259" i="1" l="1"/>
  <c r="I161" i="1" s="1"/>
  <c r="I291" i="1"/>
  <c r="I167" i="1"/>
  <c r="I383" i="1"/>
  <c r="I382" i="1" s="1"/>
  <c r="I173" i="1"/>
  <c r="I172" i="1" s="1"/>
  <c r="I155" i="1"/>
  <c r="I134" i="1"/>
  <c r="N428" i="1"/>
  <c r="H414" i="1"/>
  <c r="I258" i="1" l="1"/>
  <c r="I257" i="1" s="1"/>
  <c r="I162" i="1"/>
  <c r="I160" i="1" s="1"/>
  <c r="I159" i="1" s="1"/>
  <c r="I106" i="1"/>
  <c r="I105" i="1" s="1"/>
  <c r="I158" i="1" s="1"/>
  <c r="I156" i="1" s="1"/>
  <c r="J262" i="1"/>
  <c r="K262" i="1"/>
  <c r="O262" i="1"/>
  <c r="P262" i="1" s="1"/>
  <c r="J263" i="1"/>
  <c r="K263" i="1"/>
  <c r="O263" i="1"/>
  <c r="P263" i="1" s="1"/>
  <c r="O422" i="1"/>
  <c r="N422" i="1"/>
  <c r="N418" i="1"/>
  <c r="N47" i="1"/>
  <c r="L47" i="1"/>
  <c r="N44" i="1"/>
  <c r="N41" i="1"/>
  <c r="L41" i="1"/>
  <c r="H41" i="1"/>
  <c r="I47" i="1"/>
  <c r="H47" i="1"/>
  <c r="I44" i="1"/>
  <c r="I41" i="1"/>
  <c r="J41" i="1"/>
  <c r="Q263" i="1" l="1"/>
  <c r="O41" i="1"/>
  <c r="Q262" i="1"/>
  <c r="O418" i="1"/>
  <c r="L40" i="1"/>
  <c r="L426" i="1" l="1"/>
  <c r="H426" i="1"/>
  <c r="H428" i="1"/>
  <c r="L428" i="1"/>
  <c r="J429" i="1"/>
  <c r="J430" i="1"/>
  <c r="J431" i="1"/>
  <c r="J432" i="1"/>
  <c r="I428" i="1"/>
  <c r="O35" i="1"/>
  <c r="J35" i="1"/>
  <c r="N60" i="1"/>
  <c r="N57" i="1"/>
  <c r="N53" i="1"/>
  <c r="N51" i="1"/>
  <c r="N40" i="1"/>
  <c r="N38" i="1"/>
  <c r="N37" i="1" s="1"/>
  <c r="N36" i="1" s="1"/>
  <c r="N34" i="1"/>
  <c r="N31" i="1"/>
  <c r="N30" i="1" s="1"/>
  <c r="N27" i="1"/>
  <c r="N26" i="1"/>
  <c r="N19" i="1"/>
  <c r="N14" i="1"/>
  <c r="L60" i="1"/>
  <c r="L57" i="1"/>
  <c r="L53" i="1"/>
  <c r="L51" i="1"/>
  <c r="L38" i="1"/>
  <c r="L37" i="1" s="1"/>
  <c r="L36" i="1" s="1"/>
  <c r="L34" i="1"/>
  <c r="L31" i="1"/>
  <c r="L30" i="1" s="1"/>
  <c r="L27" i="1"/>
  <c r="L26" i="1" s="1"/>
  <c r="L19" i="1"/>
  <c r="L14" i="1"/>
  <c r="I60" i="1"/>
  <c r="I57" i="1"/>
  <c r="I53" i="1"/>
  <c r="I51" i="1"/>
  <c r="I40" i="1"/>
  <c r="I38" i="1"/>
  <c r="I37" i="1" s="1"/>
  <c r="I36" i="1" s="1"/>
  <c r="I34" i="1"/>
  <c r="I31" i="1"/>
  <c r="I30" i="1" s="1"/>
  <c r="I27" i="1"/>
  <c r="I26" i="1" s="1"/>
  <c r="I19" i="1"/>
  <c r="I14" i="1"/>
  <c r="I13" i="1" s="1"/>
  <c r="H60" i="1"/>
  <c r="H38" i="1"/>
  <c r="H40" i="1"/>
  <c r="H19" i="1"/>
  <c r="H14" i="1"/>
  <c r="N13" i="1" l="1"/>
  <c r="I25" i="1"/>
  <c r="L13" i="1"/>
  <c r="I10" i="1"/>
  <c r="N59" i="1"/>
  <c r="N25" i="1"/>
  <c r="I59" i="1"/>
  <c r="I9" i="1"/>
  <c r="L25" i="1"/>
  <c r="L59" i="1"/>
  <c r="O58" i="1"/>
  <c r="O57" i="1" s="1"/>
  <c r="O56" i="1"/>
  <c r="O55" i="1"/>
  <c r="O54" i="1"/>
  <c r="O52" i="1"/>
  <c r="O51" i="1" s="1"/>
  <c r="O44" i="1"/>
  <c r="O47" i="1"/>
  <c r="O50" i="1"/>
  <c r="O39" i="1"/>
  <c r="O33" i="1"/>
  <c r="O32" i="1"/>
  <c r="O15" i="1"/>
  <c r="O29" i="1"/>
  <c r="O28" i="1"/>
  <c r="O21" i="1"/>
  <c r="O22" i="1"/>
  <c r="O23" i="1"/>
  <c r="O24" i="1"/>
  <c r="O20" i="1"/>
  <c r="O17" i="1"/>
  <c r="O18" i="1"/>
  <c r="O16" i="1"/>
  <c r="O12" i="1"/>
  <c r="O11" i="1"/>
  <c r="O34" i="1"/>
  <c r="N10" i="1" l="1"/>
  <c r="N9" i="1" s="1"/>
  <c r="L10" i="1"/>
  <c r="L9" i="1" s="1"/>
  <c r="O38" i="1"/>
  <c r="O37" i="1" s="1"/>
  <c r="O36" i="1" s="1"/>
  <c r="O14" i="1"/>
  <c r="O19" i="1"/>
  <c r="O53" i="1"/>
  <c r="O40" i="1"/>
  <c r="O31" i="1"/>
  <c r="O30" i="1" s="1"/>
  <c r="O60" i="1"/>
  <c r="O27" i="1"/>
  <c r="O26" i="1" s="1"/>
  <c r="J34" i="1"/>
  <c r="J11" i="1"/>
  <c r="J12" i="1"/>
  <c r="J15" i="1"/>
  <c r="H57" i="1"/>
  <c r="H53" i="1"/>
  <c r="H51" i="1"/>
  <c r="H37" i="1"/>
  <c r="H36" i="1" s="1"/>
  <c r="H34" i="1"/>
  <c r="H31" i="1"/>
  <c r="H30" i="1" s="1"/>
  <c r="H27" i="1"/>
  <c r="H26" i="1" s="1"/>
  <c r="H25" i="1" l="1"/>
  <c r="H59" i="1"/>
  <c r="O13" i="1"/>
  <c r="O25" i="1"/>
  <c r="O59" i="1"/>
  <c r="H13" i="1"/>
  <c r="H10" i="1" s="1"/>
  <c r="O10" i="1" l="1"/>
  <c r="O9" i="1" s="1"/>
  <c r="H9" i="1"/>
  <c r="H385" i="1" l="1"/>
  <c r="H450" i="1" s="1"/>
  <c r="H332" i="1"/>
  <c r="K332" i="1" s="1"/>
  <c r="L414" i="1"/>
  <c r="L413" i="1" s="1"/>
  <c r="L406" i="1"/>
  <c r="L403" i="1"/>
  <c r="L385" i="1"/>
  <c r="L384" i="1" s="1"/>
  <c r="L381" i="1"/>
  <c r="L378" i="1"/>
  <c r="L376" i="1"/>
  <c r="L375" i="1" s="1"/>
  <c r="L362" i="1"/>
  <c r="L361" i="1" s="1"/>
  <c r="L360" i="1" s="1"/>
  <c r="L357" i="1"/>
  <c r="L352" i="1"/>
  <c r="L332" i="1"/>
  <c r="L328" i="1"/>
  <c r="L317" i="1"/>
  <c r="L308" i="1"/>
  <c r="L304" i="1"/>
  <c r="L292" i="1"/>
  <c r="L284" i="1"/>
  <c r="L277" i="1"/>
  <c r="L260" i="1"/>
  <c r="L255" i="1"/>
  <c r="L254" i="1" s="1"/>
  <c r="L241" i="1"/>
  <c r="L239" i="1" s="1"/>
  <c r="L230" i="1"/>
  <c r="L164" i="1" s="1"/>
  <c r="L224" i="1"/>
  <c r="L202" i="1"/>
  <c r="L163" i="1"/>
  <c r="L157" i="1"/>
  <c r="L152" i="1"/>
  <c r="L155" i="1" s="1"/>
  <c r="L147" i="1"/>
  <c r="L135" i="1"/>
  <c r="L127" i="1"/>
  <c r="L125" i="1"/>
  <c r="L108" i="1"/>
  <c r="L104" i="1"/>
  <c r="L76" i="1" s="1"/>
  <c r="L103" i="1"/>
  <c r="L101" i="1" s="1"/>
  <c r="L98" i="1"/>
  <c r="L73" i="1" s="1"/>
  <c r="L96" i="1"/>
  <c r="L95" i="1"/>
  <c r="L93" i="1"/>
  <c r="L90" i="1"/>
  <c r="L69" i="1" s="1"/>
  <c r="L89" i="1"/>
  <c r="L88" i="1"/>
  <c r="L87" i="1"/>
  <c r="L86" i="1"/>
  <c r="L85" i="1"/>
  <c r="L81" i="1"/>
  <c r="L66" i="1" s="1"/>
  <c r="I454" i="1"/>
  <c r="I457" i="1" s="1"/>
  <c r="I451" i="1"/>
  <c r="I450" i="1"/>
  <c r="P448" i="1"/>
  <c r="J448" i="1"/>
  <c r="O447" i="1"/>
  <c r="P447" i="1" s="1"/>
  <c r="J447" i="1"/>
  <c r="O446" i="1"/>
  <c r="J446" i="1"/>
  <c r="O445" i="1"/>
  <c r="J445" i="1"/>
  <c r="P444" i="1"/>
  <c r="N444" i="1"/>
  <c r="N381" i="1" s="1"/>
  <c r="J444" i="1"/>
  <c r="O442" i="1"/>
  <c r="J442" i="1"/>
  <c r="O440" i="1"/>
  <c r="P440" i="1" s="1"/>
  <c r="J440" i="1"/>
  <c r="O439" i="1"/>
  <c r="P439" i="1" s="1"/>
  <c r="O438" i="1"/>
  <c r="P438" i="1" s="1"/>
  <c r="J438" i="1"/>
  <c r="O437" i="1"/>
  <c r="P437" i="1" s="1"/>
  <c r="J437" i="1"/>
  <c r="O436" i="1"/>
  <c r="P436" i="1" s="1"/>
  <c r="J436" i="1"/>
  <c r="O434" i="1"/>
  <c r="P434" i="1" s="1"/>
  <c r="J434" i="1"/>
  <c r="J433" i="1"/>
  <c r="P429" i="1"/>
  <c r="J428" i="1"/>
  <c r="O427" i="1"/>
  <c r="O426" i="1" s="1"/>
  <c r="P426" i="1" s="1"/>
  <c r="J427" i="1"/>
  <c r="N426" i="1"/>
  <c r="J426" i="1"/>
  <c r="O425" i="1"/>
  <c r="P425" i="1" s="1"/>
  <c r="J425" i="1"/>
  <c r="O424" i="1"/>
  <c r="P424" i="1" s="1"/>
  <c r="J424" i="1"/>
  <c r="O423" i="1"/>
  <c r="P423" i="1" s="1"/>
  <c r="J423" i="1"/>
  <c r="P422" i="1"/>
  <c r="J422" i="1"/>
  <c r="O421" i="1"/>
  <c r="P421" i="1" s="1"/>
  <c r="J421" i="1"/>
  <c r="O420" i="1"/>
  <c r="P420" i="1" s="1"/>
  <c r="J420" i="1"/>
  <c r="O419" i="1"/>
  <c r="P419" i="1" s="1"/>
  <c r="J419" i="1"/>
  <c r="P418" i="1"/>
  <c r="J418" i="1"/>
  <c r="O417" i="1"/>
  <c r="P417" i="1" s="1"/>
  <c r="J417" i="1"/>
  <c r="N416" i="1"/>
  <c r="J416" i="1"/>
  <c r="K415" i="1"/>
  <c r="J415" i="1"/>
  <c r="H413" i="1"/>
  <c r="K413" i="1" s="1"/>
  <c r="O412" i="1"/>
  <c r="Q412" i="1" s="1"/>
  <c r="K412" i="1"/>
  <c r="J412" i="1"/>
  <c r="O411" i="1"/>
  <c r="Q411" i="1" s="1"/>
  <c r="K411" i="1"/>
  <c r="J411" i="1"/>
  <c r="O410" i="1"/>
  <c r="Q410" i="1" s="1"/>
  <c r="K410" i="1"/>
  <c r="J410" i="1"/>
  <c r="N409" i="1"/>
  <c r="K409" i="1"/>
  <c r="J409" i="1"/>
  <c r="O408" i="1"/>
  <c r="Q408" i="1" s="1"/>
  <c r="K408" i="1"/>
  <c r="J408" i="1"/>
  <c r="O407" i="1"/>
  <c r="K407" i="1"/>
  <c r="J407" i="1"/>
  <c r="P406" i="1"/>
  <c r="N406" i="1"/>
  <c r="H406" i="1"/>
  <c r="K406" i="1" s="1"/>
  <c r="O405" i="1"/>
  <c r="Q405" i="1" s="1"/>
  <c r="K405" i="1"/>
  <c r="J405" i="1"/>
  <c r="O404" i="1"/>
  <c r="Q404" i="1" s="1"/>
  <c r="K404" i="1"/>
  <c r="J404" i="1"/>
  <c r="P403" i="1"/>
  <c r="N403" i="1"/>
  <c r="H403" i="1"/>
  <c r="K403" i="1" s="1"/>
  <c r="O402" i="1"/>
  <c r="Q402" i="1" s="1"/>
  <c r="K402" i="1"/>
  <c r="J402" i="1"/>
  <c r="O401" i="1"/>
  <c r="Q401" i="1" s="1"/>
  <c r="K401" i="1"/>
  <c r="J401" i="1"/>
  <c r="P400" i="1"/>
  <c r="N400" i="1"/>
  <c r="K400" i="1"/>
  <c r="J400" i="1"/>
  <c r="O398" i="1"/>
  <c r="K398" i="1"/>
  <c r="J398" i="1"/>
  <c r="N397" i="1"/>
  <c r="K397" i="1"/>
  <c r="J397" i="1"/>
  <c r="O396" i="1"/>
  <c r="Q396" i="1" s="1"/>
  <c r="K396" i="1"/>
  <c r="J396" i="1"/>
  <c r="O395" i="1"/>
  <c r="Q395" i="1" s="1"/>
  <c r="K395" i="1"/>
  <c r="J395" i="1"/>
  <c r="N394" i="1"/>
  <c r="K394" i="1"/>
  <c r="J394" i="1"/>
  <c r="K393" i="1"/>
  <c r="J393" i="1"/>
  <c r="O392" i="1"/>
  <c r="O391" i="1" s="1"/>
  <c r="P391" i="1" s="1"/>
  <c r="K392" i="1"/>
  <c r="J392" i="1"/>
  <c r="J87" i="1" s="1"/>
  <c r="N391" i="1"/>
  <c r="N390" i="1" s="1"/>
  <c r="K391" i="1"/>
  <c r="J391" i="1"/>
  <c r="K390" i="1"/>
  <c r="J390" i="1"/>
  <c r="O389" i="1"/>
  <c r="P389" i="1" s="1"/>
  <c r="K389" i="1"/>
  <c r="J389" i="1"/>
  <c r="O388" i="1"/>
  <c r="Q388" i="1" s="1"/>
  <c r="K388" i="1"/>
  <c r="J388" i="1"/>
  <c r="N387" i="1"/>
  <c r="K387" i="1"/>
  <c r="J387" i="1"/>
  <c r="O386" i="1"/>
  <c r="Q386" i="1" s="1"/>
  <c r="K386" i="1"/>
  <c r="J386" i="1"/>
  <c r="J385" i="1" s="1"/>
  <c r="J384" i="1" s="1"/>
  <c r="N385" i="1"/>
  <c r="H381" i="1"/>
  <c r="J381" i="1" s="1"/>
  <c r="N378" i="1"/>
  <c r="H378" i="1"/>
  <c r="J378" i="1" s="1"/>
  <c r="H376" i="1"/>
  <c r="K376" i="1" s="1"/>
  <c r="P373" i="1"/>
  <c r="J373" i="1"/>
  <c r="O372" i="1"/>
  <c r="P372" i="1" s="1"/>
  <c r="J372" i="1"/>
  <c r="O371" i="1"/>
  <c r="P371" i="1" s="1"/>
  <c r="K371" i="1"/>
  <c r="J371" i="1"/>
  <c r="J103" i="1" s="1"/>
  <c r="J101" i="1" s="1"/>
  <c r="N370" i="1"/>
  <c r="N369" i="1" s="1"/>
  <c r="N368" i="1" s="1"/>
  <c r="K370" i="1"/>
  <c r="J370" i="1"/>
  <c r="K369" i="1"/>
  <c r="J369" i="1"/>
  <c r="K368" i="1"/>
  <c r="J368" i="1"/>
  <c r="O367" i="1"/>
  <c r="Q367" i="1" s="1"/>
  <c r="K367" i="1"/>
  <c r="J367" i="1"/>
  <c r="O366" i="1"/>
  <c r="Q366" i="1" s="1"/>
  <c r="K366" i="1"/>
  <c r="J366" i="1"/>
  <c r="O365" i="1"/>
  <c r="Q365" i="1" s="1"/>
  <c r="K365" i="1"/>
  <c r="J365" i="1"/>
  <c r="O364" i="1"/>
  <c r="Q364" i="1" s="1"/>
  <c r="K364" i="1"/>
  <c r="J364" i="1"/>
  <c r="O363" i="1"/>
  <c r="K363" i="1"/>
  <c r="J363" i="1"/>
  <c r="N362" i="1"/>
  <c r="N361" i="1" s="1"/>
  <c r="N360" i="1" s="1"/>
  <c r="H362" i="1"/>
  <c r="K362" i="1" s="1"/>
  <c r="O359" i="1"/>
  <c r="K359" i="1"/>
  <c r="J359" i="1"/>
  <c r="K358" i="1"/>
  <c r="J358" i="1"/>
  <c r="N357" i="1"/>
  <c r="H357" i="1"/>
  <c r="K357" i="1" s="1"/>
  <c r="O354" i="1"/>
  <c r="P354" i="1" s="1"/>
  <c r="J354" i="1"/>
  <c r="N353" i="1"/>
  <c r="N352" i="1" s="1"/>
  <c r="K353" i="1"/>
  <c r="J353" i="1"/>
  <c r="H352" i="1"/>
  <c r="K352" i="1" s="1"/>
  <c r="O351" i="1"/>
  <c r="P351" i="1" s="1"/>
  <c r="J351" i="1"/>
  <c r="O350" i="1"/>
  <c r="P350" i="1" s="1"/>
  <c r="J350" i="1"/>
  <c r="O349" i="1"/>
  <c r="P349" i="1" s="1"/>
  <c r="J349" i="1"/>
  <c r="O348" i="1"/>
  <c r="P348" i="1" s="1"/>
  <c r="J348" i="1"/>
  <c r="N347" i="1"/>
  <c r="J347" i="1"/>
  <c r="O346" i="1"/>
  <c r="P346" i="1" s="1"/>
  <c r="J346" i="1"/>
  <c r="O345" i="1"/>
  <c r="O344" i="1"/>
  <c r="P344" i="1" s="1"/>
  <c r="J344" i="1"/>
  <c r="O343" i="1"/>
  <c r="P343" i="1" s="1"/>
  <c r="J343" i="1"/>
  <c r="O342" i="1"/>
  <c r="P342" i="1" s="1"/>
  <c r="J342" i="1"/>
  <c r="O341" i="1"/>
  <c r="P341" i="1" s="1"/>
  <c r="J341" i="1"/>
  <c r="O340" i="1"/>
  <c r="P340" i="1" s="1"/>
  <c r="J340" i="1"/>
  <c r="O339" i="1"/>
  <c r="P339" i="1" s="1"/>
  <c r="J339" i="1"/>
  <c r="O338" i="1"/>
  <c r="P338" i="1" s="1"/>
  <c r="J338" i="1"/>
  <c r="O337" i="1"/>
  <c r="P337" i="1" s="1"/>
  <c r="J337" i="1"/>
  <c r="O336" i="1"/>
  <c r="O335" i="1"/>
  <c r="P335" i="1" s="1"/>
  <c r="J335" i="1"/>
  <c r="N334" i="1"/>
  <c r="N333" i="1" s="1"/>
  <c r="J334" i="1"/>
  <c r="K333" i="1"/>
  <c r="J333" i="1"/>
  <c r="O331" i="1"/>
  <c r="P331" i="1" s="1"/>
  <c r="J331" i="1"/>
  <c r="J89" i="1" s="1"/>
  <c r="O330" i="1"/>
  <c r="P330" i="1" s="1"/>
  <c r="J330" i="1"/>
  <c r="O329" i="1"/>
  <c r="P329" i="1" s="1"/>
  <c r="K329" i="1"/>
  <c r="J329" i="1"/>
  <c r="J86" i="1" s="1"/>
  <c r="N328" i="1"/>
  <c r="N327" i="1" s="1"/>
  <c r="H328" i="1"/>
  <c r="K328" i="1" s="1"/>
  <c r="O326" i="1"/>
  <c r="P326" i="1" s="1"/>
  <c r="J326" i="1"/>
  <c r="J81" i="1" s="1"/>
  <c r="J66" i="1" s="1"/>
  <c r="N325" i="1"/>
  <c r="N324" i="1" s="1"/>
  <c r="N81" i="1" s="1"/>
  <c r="N66" i="1" s="1"/>
  <c r="J325" i="1"/>
  <c r="J324" i="1"/>
  <c r="O323" i="1"/>
  <c r="Q323" i="1" s="1"/>
  <c r="K323" i="1"/>
  <c r="J323" i="1"/>
  <c r="O322" i="1"/>
  <c r="P322" i="1" s="1"/>
  <c r="J322" i="1"/>
  <c r="O321" i="1"/>
  <c r="O378" i="1" s="1"/>
  <c r="K321" i="1"/>
  <c r="J321" i="1"/>
  <c r="O320" i="1"/>
  <c r="P320" i="1" s="1"/>
  <c r="K320" i="1"/>
  <c r="J320" i="1"/>
  <c r="O319" i="1"/>
  <c r="P319" i="1" s="1"/>
  <c r="J319" i="1"/>
  <c r="O318" i="1"/>
  <c r="J318" i="1"/>
  <c r="N317" i="1"/>
  <c r="H317" i="1"/>
  <c r="K317" i="1" s="1"/>
  <c r="O316" i="1"/>
  <c r="P316" i="1" s="1"/>
  <c r="J316" i="1"/>
  <c r="O315" i="1"/>
  <c r="P315" i="1" s="1"/>
  <c r="J315" i="1"/>
  <c r="O314" i="1"/>
  <c r="P314" i="1" s="1"/>
  <c r="J314" i="1"/>
  <c r="O313" i="1"/>
  <c r="Q313" i="1" s="1"/>
  <c r="K313" i="1"/>
  <c r="J313" i="1"/>
  <c r="O312" i="1"/>
  <c r="P312" i="1" s="1"/>
  <c r="J312" i="1"/>
  <c r="O311" i="1"/>
  <c r="P311" i="1" s="1"/>
  <c r="K311" i="1"/>
  <c r="J311" i="1"/>
  <c r="O310" i="1"/>
  <c r="P310" i="1" s="1"/>
  <c r="J310" i="1"/>
  <c r="O309" i="1"/>
  <c r="Q309" i="1" s="1"/>
  <c r="K309" i="1"/>
  <c r="J309" i="1"/>
  <c r="N308" i="1"/>
  <c r="H308" i="1"/>
  <c r="O307" i="1"/>
  <c r="P307" i="1" s="1"/>
  <c r="J307" i="1"/>
  <c r="O306" i="1"/>
  <c r="P306" i="1" s="1"/>
  <c r="J306" i="1"/>
  <c r="O305" i="1"/>
  <c r="J305" i="1"/>
  <c r="N304" i="1"/>
  <c r="H304" i="1"/>
  <c r="J304" i="1" s="1"/>
  <c r="O303" i="1"/>
  <c r="P303" i="1" s="1"/>
  <c r="K303" i="1"/>
  <c r="J303" i="1"/>
  <c r="O302" i="1"/>
  <c r="Q302" i="1" s="1"/>
  <c r="K302" i="1"/>
  <c r="J302" i="1"/>
  <c r="O301" i="1"/>
  <c r="P301" i="1" s="1"/>
  <c r="K301" i="1"/>
  <c r="J301" i="1"/>
  <c r="O300" i="1"/>
  <c r="P300" i="1" s="1"/>
  <c r="K300" i="1"/>
  <c r="J300" i="1"/>
  <c r="O299" i="1"/>
  <c r="P299" i="1" s="1"/>
  <c r="J299" i="1"/>
  <c r="O298" i="1"/>
  <c r="K298" i="1"/>
  <c r="J298" i="1"/>
  <c r="O297" i="1"/>
  <c r="Q297" i="1" s="1"/>
  <c r="K297" i="1"/>
  <c r="J297" i="1"/>
  <c r="O296" i="1"/>
  <c r="Q296" i="1" s="1"/>
  <c r="K296" i="1"/>
  <c r="J296" i="1"/>
  <c r="O295" i="1"/>
  <c r="Q295" i="1" s="1"/>
  <c r="K295" i="1"/>
  <c r="J295" i="1"/>
  <c r="O294" i="1"/>
  <c r="P294" i="1" s="1"/>
  <c r="J294" i="1"/>
  <c r="O293" i="1"/>
  <c r="Q293" i="1" s="1"/>
  <c r="K293" i="1"/>
  <c r="J293" i="1"/>
  <c r="N292" i="1"/>
  <c r="H292" i="1"/>
  <c r="O290" i="1"/>
  <c r="Q290" i="1" s="1"/>
  <c r="K290" i="1"/>
  <c r="J290" i="1"/>
  <c r="O289" i="1"/>
  <c r="Q289" i="1" s="1"/>
  <c r="K289" i="1"/>
  <c r="J289" i="1"/>
  <c r="O288" i="1"/>
  <c r="Q288" i="1" s="1"/>
  <c r="K288" i="1"/>
  <c r="J288" i="1"/>
  <c r="O287" i="1"/>
  <c r="P287" i="1" s="1"/>
  <c r="K287" i="1"/>
  <c r="J287" i="1"/>
  <c r="O286" i="1"/>
  <c r="K286" i="1"/>
  <c r="J286" i="1"/>
  <c r="O285" i="1"/>
  <c r="P285" i="1" s="1"/>
  <c r="K285" i="1"/>
  <c r="J285" i="1"/>
  <c r="N284" i="1"/>
  <c r="H284" i="1"/>
  <c r="K284" i="1" s="1"/>
  <c r="O283" i="1"/>
  <c r="Q283" i="1" s="1"/>
  <c r="K283" i="1"/>
  <c r="J283" i="1"/>
  <c r="O282" i="1"/>
  <c r="P282" i="1" s="1"/>
  <c r="J282" i="1"/>
  <c r="O281" i="1"/>
  <c r="J281" i="1"/>
  <c r="O280" i="1"/>
  <c r="P280" i="1" s="1"/>
  <c r="J280" i="1"/>
  <c r="O279" i="1"/>
  <c r="P279" i="1" s="1"/>
  <c r="J279" i="1"/>
  <c r="O278" i="1"/>
  <c r="P278" i="1" s="1"/>
  <c r="J278" i="1"/>
  <c r="N277" i="1"/>
  <c r="H277" i="1"/>
  <c r="J277" i="1" s="1"/>
  <c r="O276" i="1"/>
  <c r="P276" i="1" s="1"/>
  <c r="K276" i="1"/>
  <c r="J276" i="1"/>
  <c r="O275" i="1"/>
  <c r="Q275" i="1" s="1"/>
  <c r="K275" i="1"/>
  <c r="J275" i="1"/>
  <c r="O274" i="1"/>
  <c r="P274" i="1" s="1"/>
  <c r="J274" i="1"/>
  <c r="O273" i="1"/>
  <c r="P273" i="1" s="1"/>
  <c r="J273" i="1"/>
  <c r="O272" i="1"/>
  <c r="K272" i="1"/>
  <c r="J272" i="1"/>
  <c r="O271" i="1"/>
  <c r="Q271" i="1" s="1"/>
  <c r="K271" i="1"/>
  <c r="J271" i="1"/>
  <c r="O270" i="1"/>
  <c r="P270" i="1" s="1"/>
  <c r="J270" i="1"/>
  <c r="O269" i="1"/>
  <c r="P269" i="1" s="1"/>
  <c r="J269" i="1"/>
  <c r="O268" i="1"/>
  <c r="P268" i="1" s="1"/>
  <c r="J268" i="1"/>
  <c r="O267" i="1"/>
  <c r="P267" i="1" s="1"/>
  <c r="J267" i="1"/>
  <c r="O266" i="1"/>
  <c r="P266" i="1" s="1"/>
  <c r="J266" i="1"/>
  <c r="O265" i="1"/>
  <c r="Q265" i="1" s="1"/>
  <c r="K265" i="1"/>
  <c r="J265" i="1"/>
  <c r="O264" i="1"/>
  <c r="Q264" i="1" s="1"/>
  <c r="K264" i="1"/>
  <c r="J264" i="1"/>
  <c r="O261" i="1"/>
  <c r="K261" i="1"/>
  <c r="J261" i="1"/>
  <c r="N260" i="1"/>
  <c r="H260" i="1"/>
  <c r="H255" i="1"/>
  <c r="K255" i="1" s="1"/>
  <c r="P253" i="1"/>
  <c r="J253" i="1"/>
  <c r="O252" i="1"/>
  <c r="P252" i="1" s="1"/>
  <c r="J252" i="1"/>
  <c r="O251" i="1"/>
  <c r="P251" i="1" s="1"/>
  <c r="J251" i="1"/>
  <c r="O250" i="1"/>
  <c r="P250" i="1" s="1"/>
  <c r="J250" i="1"/>
  <c r="O249" i="1"/>
  <c r="P249" i="1" s="1"/>
  <c r="J249" i="1"/>
  <c r="O248" i="1"/>
  <c r="P248" i="1" s="1"/>
  <c r="J248" i="1"/>
  <c r="O247" i="1"/>
  <c r="J247" i="1"/>
  <c r="N246" i="1"/>
  <c r="N245" i="1" s="1"/>
  <c r="N244" i="1" s="1"/>
  <c r="J246" i="1"/>
  <c r="J245" i="1"/>
  <c r="J244" i="1"/>
  <c r="O243" i="1"/>
  <c r="Q243" i="1" s="1"/>
  <c r="K243" i="1"/>
  <c r="J243" i="1"/>
  <c r="J96" i="1" s="1"/>
  <c r="O242" i="1"/>
  <c r="P242" i="1" s="1"/>
  <c r="J242" i="1"/>
  <c r="N241" i="1"/>
  <c r="N239" i="1" s="1"/>
  <c r="H241" i="1"/>
  <c r="H239" i="1" s="1"/>
  <c r="P240" i="1"/>
  <c r="J240" i="1"/>
  <c r="O238" i="1"/>
  <c r="Q238" i="1" s="1"/>
  <c r="J238" i="1"/>
  <c r="O237" i="1"/>
  <c r="P237" i="1" s="1"/>
  <c r="J237" i="1"/>
  <c r="N236" i="1"/>
  <c r="N235" i="1" s="1"/>
  <c r="J236" i="1"/>
  <c r="J235" i="1"/>
  <c r="O234" i="1"/>
  <c r="O233" i="1" s="1"/>
  <c r="J234" i="1"/>
  <c r="N233" i="1"/>
  <c r="N232" i="1" s="1"/>
  <c r="N85" i="1" s="1"/>
  <c r="J233" i="1"/>
  <c r="J232" i="1"/>
  <c r="J85" i="1" s="1"/>
  <c r="O231" i="1"/>
  <c r="P231" i="1" s="1"/>
  <c r="K231" i="1"/>
  <c r="J231" i="1"/>
  <c r="N230" i="1"/>
  <c r="H230" i="1"/>
  <c r="H164" i="1" s="1"/>
  <c r="O229" i="1"/>
  <c r="P229" i="1" s="1"/>
  <c r="J229" i="1"/>
  <c r="O228" i="1"/>
  <c r="P228" i="1" s="1"/>
  <c r="J228" i="1"/>
  <c r="O227" i="1"/>
  <c r="P227" i="1" s="1"/>
  <c r="J227" i="1"/>
  <c r="O225" i="1"/>
  <c r="J225" i="1"/>
  <c r="N224" i="1"/>
  <c r="H224" i="1"/>
  <c r="J224" i="1" s="1"/>
  <c r="O223" i="1"/>
  <c r="P223" i="1" s="1"/>
  <c r="J223" i="1"/>
  <c r="O222" i="1"/>
  <c r="P222" i="1" s="1"/>
  <c r="J222" i="1"/>
  <c r="O221" i="1"/>
  <c r="P221" i="1" s="1"/>
  <c r="J221" i="1"/>
  <c r="O220" i="1"/>
  <c r="P220" i="1" s="1"/>
  <c r="J220" i="1"/>
  <c r="O219" i="1"/>
  <c r="J219" i="1"/>
  <c r="N218" i="1"/>
  <c r="J218" i="1"/>
  <c r="O217" i="1"/>
  <c r="P217" i="1" s="1"/>
  <c r="J217" i="1"/>
  <c r="O216" i="1"/>
  <c r="P216" i="1" s="1"/>
  <c r="J216" i="1"/>
  <c r="O215" i="1"/>
  <c r="P215" i="1" s="1"/>
  <c r="J215" i="1"/>
  <c r="N214" i="1"/>
  <c r="J214" i="1"/>
  <c r="O213" i="1"/>
  <c r="P213" i="1" s="1"/>
  <c r="J213" i="1"/>
  <c r="O212" i="1"/>
  <c r="P212" i="1" s="1"/>
  <c r="K212" i="1"/>
  <c r="J212" i="1"/>
  <c r="O211" i="1"/>
  <c r="Q211" i="1" s="1"/>
  <c r="J211" i="1"/>
  <c r="O210" i="1"/>
  <c r="P210" i="1" s="1"/>
  <c r="K210" i="1"/>
  <c r="J210" i="1"/>
  <c r="O209" i="1"/>
  <c r="P209" i="1" s="1"/>
  <c r="J209" i="1"/>
  <c r="O208" i="1"/>
  <c r="P208" i="1" s="1"/>
  <c r="J208" i="1"/>
  <c r="O207" i="1"/>
  <c r="P207" i="1" s="1"/>
  <c r="J207" i="1"/>
  <c r="O206" i="1"/>
  <c r="P206" i="1" s="1"/>
  <c r="J206" i="1"/>
  <c r="O205" i="1"/>
  <c r="P205" i="1" s="1"/>
  <c r="K205" i="1"/>
  <c r="J205" i="1"/>
  <c r="O204" i="1"/>
  <c r="P204" i="1" s="1"/>
  <c r="J204" i="1"/>
  <c r="O203" i="1"/>
  <c r="P203" i="1" s="1"/>
  <c r="J203" i="1"/>
  <c r="N202" i="1"/>
  <c r="H202" i="1"/>
  <c r="O200" i="1"/>
  <c r="P200" i="1" s="1"/>
  <c r="J200" i="1"/>
  <c r="O199" i="1"/>
  <c r="P199" i="1" s="1"/>
  <c r="J199" i="1"/>
  <c r="O198" i="1"/>
  <c r="J198" i="1"/>
  <c r="O197" i="1"/>
  <c r="P197" i="1" s="1"/>
  <c r="J197" i="1"/>
  <c r="O196" i="1"/>
  <c r="P196" i="1" s="1"/>
  <c r="J196" i="1"/>
  <c r="O195" i="1"/>
  <c r="P195" i="1" s="1"/>
  <c r="J195" i="1"/>
  <c r="N194" i="1"/>
  <c r="J194" i="1"/>
  <c r="O193" i="1"/>
  <c r="P193" i="1" s="1"/>
  <c r="J193" i="1"/>
  <c r="N192" i="1"/>
  <c r="J192" i="1"/>
  <c r="O191" i="1"/>
  <c r="P191" i="1" s="1"/>
  <c r="J191" i="1"/>
  <c r="O190" i="1"/>
  <c r="P190" i="1" s="1"/>
  <c r="J190" i="1"/>
  <c r="O189" i="1"/>
  <c r="P189" i="1" s="1"/>
  <c r="J189" i="1"/>
  <c r="O188" i="1"/>
  <c r="P188" i="1" s="1"/>
  <c r="J188" i="1"/>
  <c r="O187" i="1"/>
  <c r="P187" i="1" s="1"/>
  <c r="J187" i="1"/>
  <c r="O186" i="1"/>
  <c r="P186" i="1" s="1"/>
  <c r="J186" i="1"/>
  <c r="O185" i="1"/>
  <c r="P185" i="1" s="1"/>
  <c r="J185" i="1"/>
  <c r="O184" i="1"/>
  <c r="P184" i="1" s="1"/>
  <c r="J184" i="1"/>
  <c r="O183" i="1"/>
  <c r="P183" i="1" s="1"/>
  <c r="J183" i="1"/>
  <c r="O182" i="1"/>
  <c r="P182" i="1" s="1"/>
  <c r="J182" i="1"/>
  <c r="O181" i="1"/>
  <c r="P181" i="1" s="1"/>
  <c r="J181" i="1"/>
  <c r="O180" i="1"/>
  <c r="P180" i="1" s="1"/>
  <c r="J180" i="1"/>
  <c r="O178" i="1"/>
  <c r="P178" i="1" s="1"/>
  <c r="J178" i="1"/>
  <c r="O177" i="1"/>
  <c r="P177" i="1" s="1"/>
  <c r="J177" i="1"/>
  <c r="O176" i="1"/>
  <c r="J176" i="1"/>
  <c r="N175" i="1"/>
  <c r="P171" i="1"/>
  <c r="J171" i="1"/>
  <c r="H163" i="1"/>
  <c r="K163" i="1" s="1"/>
  <c r="N157" i="1"/>
  <c r="H157" i="1"/>
  <c r="K157" i="1" s="1"/>
  <c r="O154" i="1"/>
  <c r="J154" i="1"/>
  <c r="O153" i="1"/>
  <c r="O152" i="1" s="1"/>
  <c r="O155" i="1" s="1"/>
  <c r="K153" i="1"/>
  <c r="J153" i="1"/>
  <c r="J152" i="1" s="1"/>
  <c r="N152" i="1"/>
  <c r="H152" i="1"/>
  <c r="H155" i="1" s="1"/>
  <c r="K155" i="1" s="1"/>
  <c r="O151" i="1"/>
  <c r="P151" i="1" s="1"/>
  <c r="J151" i="1"/>
  <c r="O150" i="1"/>
  <c r="O157" i="1" s="1"/>
  <c r="J150" i="1"/>
  <c r="O149" i="1"/>
  <c r="P149" i="1" s="1"/>
  <c r="J149" i="1"/>
  <c r="O148" i="1"/>
  <c r="P148" i="1" s="1"/>
  <c r="J148" i="1"/>
  <c r="N147" i="1"/>
  <c r="H147" i="1"/>
  <c r="O146" i="1"/>
  <c r="P146" i="1" s="1"/>
  <c r="J146" i="1"/>
  <c r="O145" i="1"/>
  <c r="P145" i="1" s="1"/>
  <c r="J145" i="1"/>
  <c r="O144" i="1"/>
  <c r="J144" i="1"/>
  <c r="O143" i="1"/>
  <c r="P143" i="1" s="1"/>
  <c r="J143" i="1"/>
  <c r="N142" i="1"/>
  <c r="J142" i="1"/>
  <c r="O141" i="1"/>
  <c r="P141" i="1" s="1"/>
  <c r="J141" i="1"/>
  <c r="O140" i="1"/>
  <c r="P140" i="1" s="1"/>
  <c r="J140" i="1"/>
  <c r="O139" i="1"/>
  <c r="P139" i="1" s="1"/>
  <c r="J139" i="1"/>
  <c r="O138" i="1"/>
  <c r="P138" i="1" s="1"/>
  <c r="J138" i="1"/>
  <c r="O137" i="1"/>
  <c r="J137" i="1"/>
  <c r="O136" i="1"/>
  <c r="P136" i="1" s="1"/>
  <c r="J136" i="1"/>
  <c r="N135" i="1"/>
  <c r="H135" i="1"/>
  <c r="O133" i="1"/>
  <c r="P133" i="1" s="1"/>
  <c r="J133" i="1"/>
  <c r="O132" i="1"/>
  <c r="P132" i="1" s="1"/>
  <c r="J132" i="1"/>
  <c r="O131" i="1"/>
  <c r="P131" i="1" s="1"/>
  <c r="J131" i="1"/>
  <c r="O130" i="1"/>
  <c r="P130" i="1" s="1"/>
  <c r="J130" i="1"/>
  <c r="O129" i="1"/>
  <c r="P129" i="1" s="1"/>
  <c r="J129" i="1"/>
  <c r="O128" i="1"/>
  <c r="J128" i="1"/>
  <c r="N127" i="1"/>
  <c r="H127" i="1"/>
  <c r="J127" i="1" s="1"/>
  <c r="O126" i="1"/>
  <c r="P126" i="1" s="1"/>
  <c r="J126" i="1"/>
  <c r="N125" i="1"/>
  <c r="H125" i="1"/>
  <c r="J125" i="1" s="1"/>
  <c r="O124" i="1"/>
  <c r="P124" i="1" s="1"/>
  <c r="J124" i="1"/>
  <c r="O123" i="1"/>
  <c r="P123" i="1" s="1"/>
  <c r="J123" i="1"/>
  <c r="O122" i="1"/>
  <c r="P122" i="1" s="1"/>
  <c r="J122" i="1"/>
  <c r="O121" i="1"/>
  <c r="P121" i="1" s="1"/>
  <c r="J121" i="1"/>
  <c r="O120" i="1"/>
  <c r="P120" i="1" s="1"/>
  <c r="J120" i="1"/>
  <c r="O119" i="1"/>
  <c r="P119" i="1" s="1"/>
  <c r="J119" i="1"/>
  <c r="O118" i="1"/>
  <c r="P118" i="1" s="1"/>
  <c r="J118" i="1"/>
  <c r="O117" i="1"/>
  <c r="P117" i="1" s="1"/>
  <c r="J117" i="1"/>
  <c r="O116" i="1"/>
  <c r="P116" i="1" s="1"/>
  <c r="J116" i="1"/>
  <c r="O115" i="1"/>
  <c r="P115" i="1" s="1"/>
  <c r="J115" i="1"/>
  <c r="O114" i="1"/>
  <c r="P114" i="1" s="1"/>
  <c r="J114" i="1"/>
  <c r="O113" i="1"/>
  <c r="P113" i="1" s="1"/>
  <c r="J113" i="1"/>
  <c r="O112" i="1"/>
  <c r="P112" i="1" s="1"/>
  <c r="J112" i="1"/>
  <c r="O111" i="1"/>
  <c r="P111" i="1" s="1"/>
  <c r="J111" i="1"/>
  <c r="O110" i="1"/>
  <c r="P110" i="1" s="1"/>
  <c r="J110" i="1"/>
  <c r="O109" i="1"/>
  <c r="J109" i="1"/>
  <c r="N108" i="1"/>
  <c r="H108" i="1"/>
  <c r="N104" i="1"/>
  <c r="N76" i="1" s="1"/>
  <c r="I104" i="1"/>
  <c r="I76" i="1" s="1"/>
  <c r="H104" i="1"/>
  <c r="H76" i="1" s="1"/>
  <c r="N103" i="1"/>
  <c r="N101" i="1" s="1"/>
  <c r="I103" i="1"/>
  <c r="I101" i="1" s="1"/>
  <c r="H103" i="1"/>
  <c r="H101" i="1" s="1"/>
  <c r="P102" i="1"/>
  <c r="I100" i="1"/>
  <c r="I75" i="1" s="1"/>
  <c r="I74" i="1" s="1"/>
  <c r="I99" i="1"/>
  <c r="I98" i="1"/>
  <c r="I73" i="1" s="1"/>
  <c r="H98" i="1"/>
  <c r="H73" i="1" s="1"/>
  <c r="I97" i="1"/>
  <c r="I72" i="1" s="1"/>
  <c r="N96" i="1"/>
  <c r="I96" i="1"/>
  <c r="H96" i="1"/>
  <c r="I95" i="1"/>
  <c r="H95" i="1"/>
  <c r="I93" i="1"/>
  <c r="H93" i="1"/>
  <c r="I92" i="1"/>
  <c r="I71" i="1" s="1"/>
  <c r="I91" i="1"/>
  <c r="I70" i="1" s="1"/>
  <c r="I90" i="1"/>
  <c r="I69" i="1" s="1"/>
  <c r="H90" i="1"/>
  <c r="H69" i="1" s="1"/>
  <c r="N89" i="1"/>
  <c r="I89" i="1"/>
  <c r="H89" i="1"/>
  <c r="N88" i="1"/>
  <c r="I88" i="1"/>
  <c r="H88" i="1"/>
  <c r="N87" i="1"/>
  <c r="I87" i="1"/>
  <c r="H87" i="1"/>
  <c r="N86" i="1"/>
  <c r="I86" i="1"/>
  <c r="H86" i="1"/>
  <c r="I85" i="1"/>
  <c r="H85" i="1"/>
  <c r="I83" i="1"/>
  <c r="I68" i="1" s="1"/>
  <c r="I82" i="1"/>
  <c r="I67" i="1" s="1"/>
  <c r="I81" i="1"/>
  <c r="I66" i="1" s="1"/>
  <c r="H81" i="1"/>
  <c r="H66" i="1" s="1"/>
  <c r="I80" i="1"/>
  <c r="I79" i="1"/>
  <c r="I64" i="1" s="1"/>
  <c r="J69" i="1"/>
  <c r="Q58" i="1"/>
  <c r="K58" i="1"/>
  <c r="J58" i="1"/>
  <c r="J57" i="1" s="1"/>
  <c r="Q56" i="1"/>
  <c r="K56" i="1"/>
  <c r="J56" i="1"/>
  <c r="Q55" i="1"/>
  <c r="K55" i="1"/>
  <c r="J55" i="1"/>
  <c r="Q54" i="1"/>
  <c r="K54" i="1"/>
  <c r="J54" i="1"/>
  <c r="Q52" i="1"/>
  <c r="K52" i="1"/>
  <c r="J52" i="1"/>
  <c r="J51" i="1" s="1"/>
  <c r="Q44" i="1"/>
  <c r="K44" i="1"/>
  <c r="J44" i="1"/>
  <c r="P39" i="1"/>
  <c r="K39" i="1"/>
  <c r="J39" i="1"/>
  <c r="Q35" i="1"/>
  <c r="K35" i="1"/>
  <c r="Q33" i="1"/>
  <c r="K33" i="1"/>
  <c r="J33" i="1"/>
  <c r="Q32" i="1"/>
  <c r="K32" i="1"/>
  <c r="J32" i="1"/>
  <c r="P29" i="1"/>
  <c r="K29" i="1"/>
  <c r="J29" i="1"/>
  <c r="P28" i="1"/>
  <c r="K28" i="1"/>
  <c r="J28" i="1"/>
  <c r="P24" i="1"/>
  <c r="K24" i="1"/>
  <c r="J24" i="1"/>
  <c r="Q23" i="1"/>
  <c r="K23" i="1"/>
  <c r="J23" i="1"/>
  <c r="K22" i="1"/>
  <c r="J22" i="1"/>
  <c r="P21" i="1"/>
  <c r="K21" i="1"/>
  <c r="J21" i="1"/>
  <c r="P18" i="1"/>
  <c r="K18" i="1"/>
  <c r="J18" i="1"/>
  <c r="P17" i="1"/>
  <c r="K17" i="1"/>
  <c r="J17" i="1"/>
  <c r="Q16" i="1"/>
  <c r="K16" i="1"/>
  <c r="J16" i="1"/>
  <c r="Q15" i="1"/>
  <c r="K15" i="1"/>
  <c r="Q12" i="1"/>
  <c r="K12" i="1"/>
  <c r="J147" i="1" l="1"/>
  <c r="K147" i="1"/>
  <c r="N415" i="1"/>
  <c r="J31" i="1"/>
  <c r="J30" i="1" s="1"/>
  <c r="J53" i="1"/>
  <c r="J14" i="1"/>
  <c r="K51" i="1"/>
  <c r="Q36" i="1"/>
  <c r="O96" i="1"/>
  <c r="P96" i="1" s="1"/>
  <c r="H375" i="1"/>
  <c r="J375" i="1" s="1"/>
  <c r="N168" i="1"/>
  <c r="H201" i="1"/>
  <c r="K201" i="1" s="1"/>
  <c r="K93" i="1"/>
  <c r="L94" i="1"/>
  <c r="O192" i="1"/>
  <c r="P192" i="1" s="1"/>
  <c r="N163" i="1"/>
  <c r="O230" i="1"/>
  <c r="Q230" i="1" s="1"/>
  <c r="Q303" i="1"/>
  <c r="H327" i="1"/>
  <c r="K327" i="1" s="1"/>
  <c r="O409" i="1"/>
  <c r="Q409" i="1" s="1"/>
  <c r="O214" i="1"/>
  <c r="P214" i="1" s="1"/>
  <c r="I94" i="1"/>
  <c r="N393" i="1"/>
  <c r="N90" i="1" s="1"/>
  <c r="N69" i="1" s="1"/>
  <c r="J19" i="1"/>
  <c r="P392" i="1"/>
  <c r="Q392" i="1"/>
  <c r="O400" i="1"/>
  <c r="Q400" i="1" s="1"/>
  <c r="H97" i="1"/>
  <c r="K97" i="1" s="1"/>
  <c r="O387" i="1"/>
  <c r="Q387" i="1" s="1"/>
  <c r="O87" i="1"/>
  <c r="P87" i="1" s="1"/>
  <c r="H168" i="1"/>
  <c r="J168" i="1" s="1"/>
  <c r="N414" i="1"/>
  <c r="N413" i="1" s="1"/>
  <c r="N451" i="1" s="1"/>
  <c r="J376" i="1"/>
  <c r="O385" i="1"/>
  <c r="O384" i="1" s="1"/>
  <c r="P384" i="1" s="1"/>
  <c r="J20" i="1"/>
  <c r="O89" i="1"/>
  <c r="P89" i="1" s="1"/>
  <c r="N99" i="1"/>
  <c r="K38" i="1"/>
  <c r="O142" i="1"/>
  <c r="P142" i="1" s="1"/>
  <c r="K47" i="1"/>
  <c r="O444" i="1"/>
  <c r="O381" i="1" s="1"/>
  <c r="P381" i="1" s="1"/>
  <c r="O103" i="1"/>
  <c r="P103" i="1" s="1"/>
  <c r="N155" i="1"/>
  <c r="H94" i="1"/>
  <c r="J93" i="1"/>
  <c r="J317" i="1"/>
  <c r="N399" i="1"/>
  <c r="N166" i="1" s="1"/>
  <c r="K96" i="1"/>
  <c r="P51" i="1"/>
  <c r="N374" i="1"/>
  <c r="K202" i="1"/>
  <c r="H107" i="1"/>
  <c r="P31" i="1"/>
  <c r="N97" i="1"/>
  <c r="N72" i="1" s="1"/>
  <c r="J241" i="1"/>
  <c r="J104" i="1"/>
  <c r="J76" i="1" s="1"/>
  <c r="N84" i="1"/>
  <c r="P428" i="1"/>
  <c r="N82" i="1"/>
  <c r="N67" i="1" s="1"/>
  <c r="K241" i="1"/>
  <c r="J403" i="1"/>
  <c r="N164" i="1"/>
  <c r="K30" i="1"/>
  <c r="L107" i="1"/>
  <c r="K152" i="1"/>
  <c r="N201" i="1"/>
  <c r="N259" i="1"/>
  <c r="L201" i="1"/>
  <c r="L173" i="1" s="1"/>
  <c r="L172" i="1" s="1"/>
  <c r="H167" i="1"/>
  <c r="H92" i="1"/>
  <c r="H71" i="1" s="1"/>
  <c r="K71" i="1" s="1"/>
  <c r="K239" i="1"/>
  <c r="H451" i="1"/>
  <c r="J451" i="1" s="1"/>
  <c r="Q205" i="1"/>
  <c r="O325" i="1"/>
  <c r="O324" i="1" s="1"/>
  <c r="O163" i="1" s="1"/>
  <c r="O353" i="1"/>
  <c r="O376" i="1" s="1"/>
  <c r="O375" i="1" s="1"/>
  <c r="P375" i="1" s="1"/>
  <c r="L100" i="1"/>
  <c r="L75" i="1" s="1"/>
  <c r="L74" i="1" s="1"/>
  <c r="J328" i="1"/>
  <c r="J374" i="1" s="1"/>
  <c r="J284" i="1"/>
  <c r="P152" i="1"/>
  <c r="J260" i="1"/>
  <c r="J175" i="1"/>
  <c r="J174" i="1" s="1"/>
  <c r="H134" i="1"/>
  <c r="J134" i="1" s="1"/>
  <c r="Q152" i="1"/>
  <c r="J202" i="1"/>
  <c r="J201" i="1" s="1"/>
  <c r="O317" i="1"/>
  <c r="Q317" i="1" s="1"/>
  <c r="O194" i="1"/>
  <c r="P194" i="1" s="1"/>
  <c r="N107" i="1"/>
  <c r="J135" i="1"/>
  <c r="P211" i="1"/>
  <c r="L291" i="1"/>
  <c r="O135" i="1"/>
  <c r="P135" i="1" s="1"/>
  <c r="I78" i="1"/>
  <c r="I77" i="1" s="1"/>
  <c r="O125" i="1"/>
  <c r="P125" i="1" s="1"/>
  <c r="N134" i="1"/>
  <c r="Q155" i="1"/>
  <c r="N83" i="1"/>
  <c r="N68" i="1" s="1"/>
  <c r="H374" i="1"/>
  <c r="K374" i="1" s="1"/>
  <c r="J414" i="1"/>
  <c r="L134" i="1"/>
  <c r="K414" i="1"/>
  <c r="J163" i="1"/>
  <c r="H259" i="1"/>
  <c r="K259" i="1" s="1"/>
  <c r="K378" i="1"/>
  <c r="K27" i="1"/>
  <c r="K86" i="1"/>
  <c r="J108" i="1"/>
  <c r="J107" i="1" s="1"/>
  <c r="J352" i="1"/>
  <c r="J332" i="1" s="1"/>
  <c r="H84" i="1"/>
  <c r="L92" i="1"/>
  <c r="L71" i="1" s="1"/>
  <c r="K11" i="1"/>
  <c r="N98" i="1"/>
  <c r="N73" i="1" s="1"/>
  <c r="P41" i="1"/>
  <c r="O86" i="1"/>
  <c r="Q86" i="1" s="1"/>
  <c r="O308" i="1"/>
  <c r="Q308" i="1" s="1"/>
  <c r="O370" i="1"/>
  <c r="P370" i="1" s="1"/>
  <c r="L399" i="1"/>
  <c r="L383" i="1" s="1"/>
  <c r="Q320" i="1"/>
  <c r="P137" i="1"/>
  <c r="P442" i="1"/>
  <c r="P427" i="1"/>
  <c r="Q276" i="1"/>
  <c r="Q301" i="1"/>
  <c r="P364" i="1"/>
  <c r="Q285" i="1"/>
  <c r="P309" i="1"/>
  <c r="O416" i="1"/>
  <c r="O415" i="1" s="1"/>
  <c r="P198" i="1"/>
  <c r="P44" i="1"/>
  <c r="Q311" i="1"/>
  <c r="P288" i="1"/>
  <c r="O104" i="1"/>
  <c r="P104" i="1" s="1"/>
  <c r="P289" i="1"/>
  <c r="P296" i="1"/>
  <c r="P155" i="1"/>
  <c r="O202" i="1"/>
  <c r="P202" i="1" s="1"/>
  <c r="P264" i="1"/>
  <c r="P290" i="1"/>
  <c r="Q210" i="1"/>
  <c r="P297" i="1"/>
  <c r="Q371" i="1"/>
  <c r="Q391" i="1"/>
  <c r="P283" i="1"/>
  <c r="P154" i="1"/>
  <c r="P395" i="1"/>
  <c r="Q321" i="1"/>
  <c r="O347" i="1"/>
  <c r="P347" i="1" s="1"/>
  <c r="Q14" i="1"/>
  <c r="P33" i="1"/>
  <c r="Q237" i="1"/>
  <c r="P293" i="1"/>
  <c r="Q21" i="1"/>
  <c r="Q28" i="1"/>
  <c r="O108" i="1"/>
  <c r="P108" i="1" s="1"/>
  <c r="O236" i="1"/>
  <c r="Q236" i="1" s="1"/>
  <c r="O277" i="1"/>
  <c r="P277" i="1" s="1"/>
  <c r="O284" i="1"/>
  <c r="Q284" i="1" s="1"/>
  <c r="P144" i="1"/>
  <c r="P367" i="1"/>
  <c r="Q153" i="1"/>
  <c r="O175" i="1"/>
  <c r="P175" i="1" s="1"/>
  <c r="P321" i="1"/>
  <c r="Q57" i="1"/>
  <c r="K34" i="1"/>
  <c r="K31" i="1"/>
  <c r="Q34" i="1"/>
  <c r="P15" i="1"/>
  <c r="P54" i="1"/>
  <c r="J27" i="1"/>
  <c r="Q60" i="1"/>
  <c r="K60" i="1"/>
  <c r="P35" i="1"/>
  <c r="Q11" i="1"/>
  <c r="K20" i="1"/>
  <c r="P32" i="1"/>
  <c r="K57" i="1"/>
  <c r="Q50" i="1"/>
  <c r="Q20" i="1"/>
  <c r="Q22" i="1"/>
  <c r="J50" i="1"/>
  <c r="J60" i="1" s="1"/>
  <c r="P23" i="1"/>
  <c r="Q18" i="1"/>
  <c r="J47" i="1"/>
  <c r="P157" i="1"/>
  <c r="Q157" i="1"/>
  <c r="O232" i="1"/>
  <c r="P233" i="1"/>
  <c r="J164" i="1"/>
  <c r="K164" i="1"/>
  <c r="P12" i="1"/>
  <c r="K41" i="1"/>
  <c r="K50" i="1"/>
  <c r="K53" i="1"/>
  <c r="P56" i="1"/>
  <c r="P234" i="1"/>
  <c r="P286" i="1"/>
  <c r="K308" i="1"/>
  <c r="J308" i="1"/>
  <c r="P318" i="1"/>
  <c r="Q359" i="1"/>
  <c r="P359" i="1"/>
  <c r="J406" i="1"/>
  <c r="I452" i="1"/>
  <c r="I449" i="1" s="1"/>
  <c r="P396" i="1"/>
  <c r="I65" i="1"/>
  <c r="J155" i="1"/>
  <c r="N165" i="1"/>
  <c r="J230" i="1"/>
  <c r="J82" i="1" s="1"/>
  <c r="J67" i="1" s="1"/>
  <c r="O235" i="1"/>
  <c r="H291" i="1"/>
  <c r="K291" i="1" s="1"/>
  <c r="P365" i="1"/>
  <c r="P109" i="1"/>
  <c r="Q53" i="1"/>
  <c r="K230" i="1"/>
  <c r="N170" i="1"/>
  <c r="N169" i="1" s="1"/>
  <c r="P271" i="1"/>
  <c r="N291" i="1"/>
  <c r="P302" i="1"/>
  <c r="P313" i="1"/>
  <c r="L84" i="1"/>
  <c r="L97" i="1"/>
  <c r="L168" i="1"/>
  <c r="L327" i="1"/>
  <c r="L374" i="1"/>
  <c r="K95" i="1"/>
  <c r="P22" i="1"/>
  <c r="Q39" i="1"/>
  <c r="P150" i="1"/>
  <c r="H254" i="1"/>
  <c r="P265" i="1"/>
  <c r="Q287" i="1"/>
  <c r="O292" i="1"/>
  <c r="P292" i="1" s="1"/>
  <c r="N376" i="1"/>
  <c r="N375" i="1" s="1"/>
  <c r="Q286" i="1"/>
  <c r="H399" i="1"/>
  <c r="O406" i="1"/>
  <c r="Q406" i="1" s="1"/>
  <c r="O246" i="1"/>
  <c r="Q261" i="1"/>
  <c r="O260" i="1"/>
  <c r="Q272" i="1"/>
  <c r="P272" i="1"/>
  <c r="J292" i="1"/>
  <c r="P388" i="1"/>
  <c r="Q407" i="1"/>
  <c r="J413" i="1"/>
  <c r="P16" i="1"/>
  <c r="K26" i="1"/>
  <c r="P247" i="1"/>
  <c r="P261" i="1"/>
  <c r="H361" i="1"/>
  <c r="J362" i="1"/>
  <c r="L167" i="1"/>
  <c r="L99" i="1"/>
  <c r="K19" i="1"/>
  <c r="K260" i="1"/>
  <c r="Q298" i="1"/>
  <c r="P298" i="1"/>
  <c r="P378" i="1"/>
  <c r="Q378" i="1"/>
  <c r="Q398" i="1"/>
  <c r="P398" i="1"/>
  <c r="O397" i="1"/>
  <c r="H82" i="1"/>
  <c r="J357" i="1"/>
  <c r="J97" i="1" s="1"/>
  <c r="J72" i="1" s="1"/>
  <c r="O403" i="1"/>
  <c r="Q403" i="1" s="1"/>
  <c r="J26" i="1"/>
  <c r="Q29" i="1"/>
  <c r="Q231" i="1"/>
  <c r="Q389" i="1"/>
  <c r="H384" i="1"/>
  <c r="K385" i="1"/>
  <c r="O394" i="1"/>
  <c r="P176" i="1"/>
  <c r="J450" i="1"/>
  <c r="O304" i="1"/>
  <c r="P304" i="1" s="1"/>
  <c r="P305" i="1"/>
  <c r="Q363" i="1"/>
  <c r="O362" i="1"/>
  <c r="K14" i="1"/>
  <c r="Q17" i="1"/>
  <c r="N100" i="1"/>
  <c r="N75" i="1" s="1"/>
  <c r="N74" i="1" s="1"/>
  <c r="J157" i="1"/>
  <c r="N174" i="1"/>
  <c r="P219" i="1"/>
  <c r="O218" i="1"/>
  <c r="P218" i="1" s="1"/>
  <c r="P238" i="1"/>
  <c r="O241" i="1"/>
  <c r="N255" i="1"/>
  <c r="N254" i="1" s="1"/>
  <c r="O334" i="1"/>
  <c r="P363" i="1"/>
  <c r="N384" i="1"/>
  <c r="N450" i="1"/>
  <c r="P225" i="1"/>
  <c r="O224" i="1"/>
  <c r="P224" i="1" s="1"/>
  <c r="I84" i="1"/>
  <c r="J255" i="1"/>
  <c r="Q24" i="1"/>
  <c r="P52" i="1"/>
  <c r="P55" i="1"/>
  <c r="P58" i="1"/>
  <c r="O88" i="1"/>
  <c r="P88" i="1" s="1"/>
  <c r="O147" i="1"/>
  <c r="P147" i="1" s="1"/>
  <c r="Q212" i="1"/>
  <c r="P243" i="1"/>
  <c r="O357" i="1"/>
  <c r="J88" i="1"/>
  <c r="J84" i="1" s="1"/>
  <c r="N332" i="1"/>
  <c r="N93" i="1"/>
  <c r="P358" i="1"/>
  <c r="L451" i="1"/>
  <c r="P128" i="1"/>
  <c r="O127" i="1"/>
  <c r="P127" i="1" s="1"/>
  <c r="P153" i="1"/>
  <c r="J239" i="1"/>
  <c r="P275" i="1"/>
  <c r="P281" i="1"/>
  <c r="P295" i="1"/>
  <c r="P323" i="1"/>
  <c r="Q329" i="1"/>
  <c r="O328" i="1"/>
  <c r="Q358" i="1"/>
  <c r="L259" i="1"/>
  <c r="K292" i="1"/>
  <c r="Q300" i="1"/>
  <c r="L82" i="1"/>
  <c r="P366" i="1"/>
  <c r="P386" i="1"/>
  <c r="L450" i="1"/>
  <c r="L170" i="1"/>
  <c r="O390" i="1"/>
  <c r="P416" i="1" l="1"/>
  <c r="K375" i="1"/>
  <c r="Q96" i="1"/>
  <c r="J13" i="1"/>
  <c r="J38" i="1"/>
  <c r="J37" i="1" s="1"/>
  <c r="J36" i="1" s="1"/>
  <c r="J40" i="1"/>
  <c r="J59" i="1" s="1"/>
  <c r="Q31" i="1"/>
  <c r="P30" i="1"/>
  <c r="N95" i="1"/>
  <c r="N94" i="1" s="1"/>
  <c r="H173" i="1"/>
  <c r="K173" i="1" s="1"/>
  <c r="O164" i="1"/>
  <c r="Q164" i="1" s="1"/>
  <c r="K168" i="1"/>
  <c r="P37" i="1"/>
  <c r="Q37" i="1"/>
  <c r="P38" i="1"/>
  <c r="Q38" i="1"/>
  <c r="Q202" i="1"/>
  <c r="Q41" i="1"/>
  <c r="P325" i="1"/>
  <c r="P230" i="1"/>
  <c r="Q385" i="1"/>
  <c r="N92" i="1"/>
  <c r="N71" i="1" s="1"/>
  <c r="H161" i="1"/>
  <c r="J161" i="1" s="1"/>
  <c r="H79" i="1"/>
  <c r="K79" i="1" s="1"/>
  <c r="H83" i="1"/>
  <c r="H68" i="1" s="1"/>
  <c r="K68" i="1" s="1"/>
  <c r="H165" i="1"/>
  <c r="J165" i="1" s="1"/>
  <c r="K94" i="1"/>
  <c r="H72" i="1"/>
  <c r="Q375" i="1"/>
  <c r="P385" i="1"/>
  <c r="Q51" i="1"/>
  <c r="Q370" i="1"/>
  <c r="Q40" i="1"/>
  <c r="J173" i="1"/>
  <c r="J172" i="1" s="1"/>
  <c r="P415" i="1"/>
  <c r="N80" i="1"/>
  <c r="N65" i="1" s="1"/>
  <c r="J259" i="1"/>
  <c r="J79" i="1" s="1"/>
  <c r="O82" i="1"/>
  <c r="O67" i="1" s="1"/>
  <c r="P387" i="1"/>
  <c r="P57" i="1"/>
  <c r="P317" i="1"/>
  <c r="O352" i="1"/>
  <c r="P352" i="1" s="1"/>
  <c r="P376" i="1"/>
  <c r="O134" i="1"/>
  <c r="P134" i="1" s="1"/>
  <c r="N167" i="1"/>
  <c r="P353" i="1"/>
  <c r="O369" i="1"/>
  <c r="Q369" i="1" s="1"/>
  <c r="Q353" i="1"/>
  <c r="Q163" i="1"/>
  <c r="P163" i="1"/>
  <c r="H106" i="1"/>
  <c r="H105" i="1" s="1"/>
  <c r="N91" i="1"/>
  <c r="N70" i="1" s="1"/>
  <c r="Q47" i="1"/>
  <c r="K92" i="1"/>
  <c r="N383" i="1"/>
  <c r="N382" i="1" s="1"/>
  <c r="N380" i="1" s="1"/>
  <c r="L80" i="1"/>
  <c r="L65" i="1" s="1"/>
  <c r="N106" i="1"/>
  <c r="N105" i="1" s="1"/>
  <c r="N454" i="1" s="1"/>
  <c r="N457" i="1" s="1"/>
  <c r="N162" i="1"/>
  <c r="P47" i="1"/>
  <c r="O98" i="1"/>
  <c r="P98" i="1" s="1"/>
  <c r="L106" i="1"/>
  <c r="L105" i="1" s="1"/>
  <c r="H258" i="1"/>
  <c r="K258" i="1" s="1"/>
  <c r="J95" i="1"/>
  <c r="J94" i="1" s="1"/>
  <c r="O76" i="1"/>
  <c r="O399" i="1"/>
  <c r="O91" i="1" s="1"/>
  <c r="O81" i="1"/>
  <c r="P324" i="1"/>
  <c r="P14" i="1"/>
  <c r="P308" i="1"/>
  <c r="L162" i="1"/>
  <c r="O174" i="1"/>
  <c r="L166" i="1"/>
  <c r="L91" i="1"/>
  <c r="L70" i="1" s="1"/>
  <c r="P86" i="1"/>
  <c r="K84" i="1"/>
  <c r="J327" i="1"/>
  <c r="J83" i="1" s="1"/>
  <c r="J68" i="1" s="1"/>
  <c r="H162" i="1"/>
  <c r="J162" i="1" s="1"/>
  <c r="K167" i="1"/>
  <c r="J167" i="1"/>
  <c r="P60" i="1"/>
  <c r="P34" i="1"/>
  <c r="P20" i="1"/>
  <c r="Q19" i="1"/>
  <c r="P236" i="1"/>
  <c r="P284" i="1"/>
  <c r="J25" i="1"/>
  <c r="J10" i="1" s="1"/>
  <c r="J9" i="1" s="1"/>
  <c r="Q27" i="1"/>
  <c r="P11" i="1"/>
  <c r="P36" i="1"/>
  <c r="P50" i="1"/>
  <c r="P27" i="1"/>
  <c r="P235" i="1"/>
  <c r="Q235" i="1"/>
  <c r="J106" i="1"/>
  <c r="J105" i="1" s="1"/>
  <c r="L382" i="1"/>
  <c r="P397" i="1"/>
  <c r="Q397" i="1"/>
  <c r="N258" i="1"/>
  <c r="N257" i="1" s="1"/>
  <c r="N379" i="1" s="1"/>
  <c r="N377" i="1" s="1"/>
  <c r="N173" i="1"/>
  <c r="N172" i="1" s="1"/>
  <c r="N256" i="1" s="1"/>
  <c r="N161" i="1"/>
  <c r="Q394" i="1"/>
  <c r="P394" i="1"/>
  <c r="O393" i="1"/>
  <c r="N79" i="1"/>
  <c r="H91" i="1"/>
  <c r="J399" i="1"/>
  <c r="K399" i="1"/>
  <c r="H166" i="1"/>
  <c r="P328" i="1"/>
  <c r="Q328" i="1"/>
  <c r="O327" i="1"/>
  <c r="Q327" i="1" s="1"/>
  <c r="O201" i="1"/>
  <c r="Q30" i="1"/>
  <c r="Q362" i="1"/>
  <c r="P362" i="1"/>
  <c r="O361" i="1"/>
  <c r="L165" i="1"/>
  <c r="L83" i="1"/>
  <c r="K13" i="1"/>
  <c r="L256" i="1"/>
  <c r="L258" i="1"/>
  <c r="L161" i="1"/>
  <c r="I63" i="1"/>
  <c r="K37" i="1"/>
  <c r="L72" i="1"/>
  <c r="Q376" i="1"/>
  <c r="Q390" i="1"/>
  <c r="P390" i="1"/>
  <c r="O450" i="1"/>
  <c r="J92" i="1"/>
  <c r="J71" i="1" s="1"/>
  <c r="Q384" i="1"/>
  <c r="J291" i="1"/>
  <c r="J80" i="1" s="1"/>
  <c r="J65" i="1" s="1"/>
  <c r="L169" i="1"/>
  <c r="P357" i="1"/>
  <c r="Q357" i="1"/>
  <c r="O97" i="1"/>
  <c r="P97" i="1" s="1"/>
  <c r="O168" i="1"/>
  <c r="Q168" i="1" s="1"/>
  <c r="I453" i="1"/>
  <c r="P232" i="1"/>
  <c r="O85" i="1"/>
  <c r="O255" i="1"/>
  <c r="P334" i="1"/>
  <c r="O333" i="1"/>
  <c r="O374" i="1" s="1"/>
  <c r="Q374" i="1" s="1"/>
  <c r="O291" i="1"/>
  <c r="Q292" i="1"/>
  <c r="H383" i="1"/>
  <c r="K384" i="1"/>
  <c r="K40" i="1"/>
  <c r="L79" i="1"/>
  <c r="O259" i="1"/>
  <c r="Q260" i="1"/>
  <c r="P260" i="1"/>
  <c r="O107" i="1"/>
  <c r="K25" i="1"/>
  <c r="H80" i="1"/>
  <c r="P241" i="1"/>
  <c r="Q241" i="1"/>
  <c r="O239" i="1"/>
  <c r="H67" i="1"/>
  <c r="K67" i="1" s="1"/>
  <c r="K82" i="1"/>
  <c r="L67" i="1"/>
  <c r="H360" i="1"/>
  <c r="J361" i="1"/>
  <c r="J100" i="1" s="1"/>
  <c r="J99" i="1" s="1"/>
  <c r="H170" i="1"/>
  <c r="H100" i="1"/>
  <c r="H75" i="1" s="1"/>
  <c r="H74" i="1" s="1"/>
  <c r="K361" i="1"/>
  <c r="O245" i="1"/>
  <c r="P246" i="1"/>
  <c r="K254" i="1"/>
  <c r="J254" i="1"/>
  <c r="P53" i="1"/>
  <c r="H172" i="1" l="1"/>
  <c r="H256" i="1" s="1"/>
  <c r="P76" i="1"/>
  <c r="Q76" i="1"/>
  <c r="K83" i="1"/>
  <c r="K165" i="1"/>
  <c r="P164" i="1"/>
  <c r="K106" i="1"/>
  <c r="H64" i="1"/>
  <c r="K64" i="1" s="1"/>
  <c r="O368" i="1"/>
  <c r="Q368" i="1" s="1"/>
  <c r="K161" i="1"/>
  <c r="P59" i="1"/>
  <c r="P40" i="1"/>
  <c r="P369" i="1"/>
  <c r="P82" i="1"/>
  <c r="N160" i="1"/>
  <c r="N159" i="1" s="1"/>
  <c r="K172" i="1"/>
  <c r="Q82" i="1"/>
  <c r="Q415" i="1"/>
  <c r="O414" i="1"/>
  <c r="Q414" i="1" s="1"/>
  <c r="N158" i="1"/>
  <c r="N156" i="1" s="1"/>
  <c r="P399" i="1"/>
  <c r="Q399" i="1"/>
  <c r="O95" i="1"/>
  <c r="P95" i="1" s="1"/>
  <c r="Q352" i="1"/>
  <c r="O173" i="1"/>
  <c r="Q173" i="1" s="1"/>
  <c r="O73" i="1"/>
  <c r="P73" i="1" s="1"/>
  <c r="P19" i="1"/>
  <c r="O166" i="1"/>
  <c r="P166" i="1" s="1"/>
  <c r="K162" i="1"/>
  <c r="J258" i="1"/>
  <c r="N452" i="1"/>
  <c r="N449" i="1" s="1"/>
  <c r="K36" i="1"/>
  <c r="P81" i="1"/>
  <c r="O66" i="1"/>
  <c r="P66" i="1" s="1"/>
  <c r="P174" i="1"/>
  <c r="O165" i="1"/>
  <c r="P165" i="1" s="1"/>
  <c r="O161" i="1"/>
  <c r="Q161" i="1" s="1"/>
  <c r="P13" i="1"/>
  <c r="O83" i="1"/>
  <c r="O68" i="1" s="1"/>
  <c r="O80" i="1"/>
  <c r="Q80" i="1" s="1"/>
  <c r="P168" i="1"/>
  <c r="P327" i="1"/>
  <c r="Q26" i="1"/>
  <c r="P25" i="1"/>
  <c r="P26" i="1"/>
  <c r="K10" i="1"/>
  <c r="H65" i="1"/>
  <c r="K65" i="1" s="1"/>
  <c r="K80" i="1"/>
  <c r="K170" i="1"/>
  <c r="J170" i="1"/>
  <c r="J75" i="1" s="1"/>
  <c r="J74" i="1" s="1"/>
  <c r="H169" i="1"/>
  <c r="P67" i="1"/>
  <c r="Q361" i="1"/>
  <c r="P361" i="1"/>
  <c r="O360" i="1"/>
  <c r="J91" i="1"/>
  <c r="J70" i="1" s="1"/>
  <c r="J383" i="1"/>
  <c r="J382" i="1" s="1"/>
  <c r="H382" i="1"/>
  <c r="K383" i="1"/>
  <c r="N78" i="1"/>
  <c r="N77" i="1" s="1"/>
  <c r="N64" i="1"/>
  <c r="N63" i="1" s="1"/>
  <c r="N62" i="1" s="1"/>
  <c r="O79" i="1"/>
  <c r="P79" i="1" s="1"/>
  <c r="Q107" i="1"/>
  <c r="O106" i="1"/>
  <c r="P107" i="1"/>
  <c r="K166" i="1"/>
  <c r="J166" i="1"/>
  <c r="J160" i="1" s="1"/>
  <c r="K59" i="1"/>
  <c r="Q255" i="1"/>
  <c r="P255" i="1"/>
  <c r="O254" i="1"/>
  <c r="O84" i="1"/>
  <c r="P85" i="1"/>
  <c r="O72" i="1"/>
  <c r="Q97" i="1"/>
  <c r="H70" i="1"/>
  <c r="K70" i="1" s="1"/>
  <c r="K91" i="1"/>
  <c r="Q393" i="1"/>
  <c r="P393" i="1"/>
  <c r="O90" i="1"/>
  <c r="K360" i="1"/>
  <c r="J360" i="1"/>
  <c r="H99" i="1"/>
  <c r="Q259" i="1"/>
  <c r="K105" i="1"/>
  <c r="H454" i="1"/>
  <c r="H158" i="1"/>
  <c r="L158" i="1"/>
  <c r="L454" i="1"/>
  <c r="L457" i="1" s="1"/>
  <c r="L257" i="1"/>
  <c r="P374" i="1"/>
  <c r="P91" i="1"/>
  <c r="O70" i="1"/>
  <c r="Q91" i="1"/>
  <c r="H160" i="1"/>
  <c r="J256" i="1"/>
  <c r="K256" i="1"/>
  <c r="Q291" i="1"/>
  <c r="P291" i="1"/>
  <c r="Q201" i="1"/>
  <c r="P201" i="1"/>
  <c r="O162" i="1"/>
  <c r="O332" i="1"/>
  <c r="Q333" i="1"/>
  <c r="P333" i="1"/>
  <c r="O93" i="1"/>
  <c r="H257" i="1"/>
  <c r="P259" i="1"/>
  <c r="L160" i="1"/>
  <c r="O100" i="1"/>
  <c r="O244" i="1"/>
  <c r="P245" i="1"/>
  <c r="P239" i="1"/>
  <c r="Q239" i="1"/>
  <c r="P450" i="1"/>
  <c r="L68" i="1"/>
  <c r="L64" i="1"/>
  <c r="L78" i="1"/>
  <c r="L380" i="1"/>
  <c r="L452" i="1"/>
  <c r="L449" i="1" s="1"/>
  <c r="J64" i="1"/>
  <c r="I62" i="1"/>
  <c r="H78" i="1"/>
  <c r="P72" i="1" l="1"/>
  <c r="Q72" i="1"/>
  <c r="O101" i="1"/>
  <c r="P101" i="1" s="1"/>
  <c r="P368" i="1"/>
  <c r="Q59" i="1"/>
  <c r="Q95" i="1"/>
  <c r="O94" i="1"/>
  <c r="P94" i="1" s="1"/>
  <c r="Q13" i="1"/>
  <c r="O413" i="1"/>
  <c r="Q413" i="1" s="1"/>
  <c r="P414" i="1"/>
  <c r="O172" i="1"/>
  <c r="O256" i="1" s="1"/>
  <c r="Q166" i="1"/>
  <c r="J257" i="1"/>
  <c r="P173" i="1"/>
  <c r="Q165" i="1"/>
  <c r="O65" i="1"/>
  <c r="Q65" i="1" s="1"/>
  <c r="Q83" i="1"/>
  <c r="P83" i="1"/>
  <c r="H63" i="1"/>
  <c r="H62" i="1" s="1"/>
  <c r="K62" i="1" s="1"/>
  <c r="P68" i="1"/>
  <c r="Q25" i="1"/>
  <c r="P161" i="1"/>
  <c r="I455" i="1"/>
  <c r="P80" i="1"/>
  <c r="Q70" i="1"/>
  <c r="P70" i="1"/>
  <c r="L159" i="1"/>
  <c r="O69" i="1"/>
  <c r="P69" i="1" s="1"/>
  <c r="P90" i="1"/>
  <c r="Q93" i="1"/>
  <c r="P93" i="1"/>
  <c r="O105" i="1"/>
  <c r="Q106" i="1"/>
  <c r="P106" i="1"/>
  <c r="L156" i="1"/>
  <c r="J158" i="1"/>
  <c r="K158" i="1"/>
  <c r="H156" i="1"/>
  <c r="J454" i="1"/>
  <c r="H77" i="1"/>
  <c r="H455" i="1" s="1"/>
  <c r="K78" i="1"/>
  <c r="Q84" i="1"/>
  <c r="P84" i="1"/>
  <c r="H452" i="1"/>
  <c r="H380" i="1"/>
  <c r="K382" i="1"/>
  <c r="H379" i="1"/>
  <c r="K257" i="1"/>
  <c r="Q332" i="1"/>
  <c r="P332" i="1"/>
  <c r="Q162" i="1"/>
  <c r="P162" i="1"/>
  <c r="L379" i="1"/>
  <c r="L63" i="1"/>
  <c r="Q94" i="1"/>
  <c r="J63" i="1"/>
  <c r="J62" i="1" s="1"/>
  <c r="Q79" i="1"/>
  <c r="O64" i="1"/>
  <c r="Q68" i="1"/>
  <c r="O258" i="1"/>
  <c r="O167" i="1"/>
  <c r="O160" i="1" s="1"/>
  <c r="N453" i="1"/>
  <c r="N456" i="1" s="1"/>
  <c r="N455" i="1"/>
  <c r="L77" i="1"/>
  <c r="Q360" i="1"/>
  <c r="P360" i="1"/>
  <c r="K169" i="1"/>
  <c r="J169" i="1"/>
  <c r="I456" i="1"/>
  <c r="H457" i="1"/>
  <c r="J78" i="1"/>
  <c r="J77" i="1" s="1"/>
  <c r="Q254" i="1"/>
  <c r="P254" i="1"/>
  <c r="O170" i="1"/>
  <c r="P244" i="1"/>
  <c r="O99" i="1"/>
  <c r="P99" i="1" s="1"/>
  <c r="P100" i="1"/>
  <c r="O75" i="1"/>
  <c r="Q75" i="1" s="1"/>
  <c r="H159" i="1"/>
  <c r="K160" i="1"/>
  <c r="P172" i="1" l="1"/>
  <c r="Q172" i="1"/>
  <c r="O92" i="1"/>
  <c r="O71" i="1" s="1"/>
  <c r="O63" i="1" s="1"/>
  <c r="P10" i="1"/>
  <c r="P9" i="1" s="1"/>
  <c r="O383" i="1"/>
  <c r="Q383" i="1" s="1"/>
  <c r="P413" i="1"/>
  <c r="O451" i="1"/>
  <c r="P451" i="1" s="1"/>
  <c r="K63" i="1"/>
  <c r="P65" i="1"/>
  <c r="Q10" i="1"/>
  <c r="Q160" i="1"/>
  <c r="L377" i="1"/>
  <c r="J457" i="1"/>
  <c r="L453" i="1"/>
  <c r="Q170" i="1"/>
  <c r="O169" i="1"/>
  <c r="P170" i="1"/>
  <c r="O454" i="1"/>
  <c r="P454" i="1" s="1"/>
  <c r="O158" i="1"/>
  <c r="Q105" i="1"/>
  <c r="P105" i="1"/>
  <c r="J452" i="1"/>
  <c r="H449" i="1"/>
  <c r="L455" i="1"/>
  <c r="Q167" i="1"/>
  <c r="P167" i="1"/>
  <c r="Q256" i="1"/>
  <c r="P256" i="1"/>
  <c r="K380" i="1"/>
  <c r="J380" i="1"/>
  <c r="J455" i="1"/>
  <c r="H453" i="1"/>
  <c r="K77" i="1"/>
  <c r="P75" i="1"/>
  <c r="O74" i="1"/>
  <c r="K156" i="1"/>
  <c r="J156" i="1"/>
  <c r="L62" i="1"/>
  <c r="Q258" i="1"/>
  <c r="O257" i="1"/>
  <c r="P258" i="1"/>
  <c r="H377" i="1"/>
  <c r="K379" i="1"/>
  <c r="J379" i="1"/>
  <c r="Q64" i="1"/>
  <c r="P160" i="1"/>
  <c r="J159" i="1"/>
  <c r="K159" i="1"/>
  <c r="P64" i="1"/>
  <c r="P74" i="1" l="1"/>
  <c r="Q74" i="1"/>
  <c r="P71" i="1"/>
  <c r="Q71" i="1"/>
  <c r="O78" i="1"/>
  <c r="Q78" i="1" s="1"/>
  <c r="Q92" i="1"/>
  <c r="P92" i="1"/>
  <c r="O77" i="1"/>
  <c r="O455" i="1" s="1"/>
  <c r="P455" i="1" s="1"/>
  <c r="P383" i="1"/>
  <c r="O382" i="1"/>
  <c r="O380" i="1" s="1"/>
  <c r="Q169" i="1"/>
  <c r="P169" i="1"/>
  <c r="J453" i="1"/>
  <c r="H456" i="1"/>
  <c r="Q158" i="1"/>
  <c r="O156" i="1"/>
  <c r="P158" i="1"/>
  <c r="K377" i="1"/>
  <c r="J377" i="1"/>
  <c r="O457" i="1"/>
  <c r="P457" i="1" s="1"/>
  <c r="Q63" i="1"/>
  <c r="O62" i="1"/>
  <c r="O379" i="1"/>
  <c r="Q257" i="1"/>
  <c r="P257" i="1"/>
  <c r="P63" i="1"/>
  <c r="J449" i="1"/>
  <c r="L456" i="1"/>
  <c r="O159" i="1"/>
  <c r="P78" i="1" l="1"/>
  <c r="P382" i="1"/>
  <c r="Q382" i="1"/>
  <c r="O452" i="1"/>
  <c r="P77" i="1"/>
  <c r="Q77" i="1"/>
  <c r="O453" i="1"/>
  <c r="P453" i="1" s="1"/>
  <c r="Q62" i="1"/>
  <c r="Q156" i="1"/>
  <c r="P156" i="1"/>
  <c r="Q159" i="1"/>
  <c r="P159" i="1"/>
  <c r="J456" i="1"/>
  <c r="P62" i="1"/>
  <c r="Q379" i="1"/>
  <c r="O377" i="1"/>
  <c r="P379" i="1"/>
  <c r="P452" i="1"/>
  <c r="O449" i="1"/>
  <c r="P449" i="1" s="1"/>
  <c r="Q380" i="1"/>
  <c r="P380" i="1"/>
  <c r="O456" i="1" l="1"/>
  <c r="P456" i="1" s="1"/>
  <c r="Q377" i="1"/>
  <c r="P377" i="1"/>
</calcChain>
</file>

<file path=xl/sharedStrings.xml><?xml version="1.0" encoding="utf-8"?>
<sst xmlns="http://schemas.openxmlformats.org/spreadsheetml/2006/main" count="789" uniqueCount="412">
  <si>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</si>
  <si>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</si>
  <si>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</si>
  <si>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</si>
  <si>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</si>
  <si>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</si>
  <si>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</si>
  <si>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</si>
  <si>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</si>
  <si>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</si>
  <si>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Grad realizare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</si>
  <si>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</si>
  <si>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</si>
  <si>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</si>
  <si>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</si>
  <si>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</si>
  <si>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</si>
  <si>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</si>
  <si>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</si>
  <si>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</si>
  <si>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</si>
  <si>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</si>
  <si>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</si>
  <si>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</si>
  <si>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</si>
  <si>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Taxe si tarife pentru eliberarea de licente si autorizatii de functionare</t>
  </si>
  <si>
    <t>B.CONTRIBUTII DE ASIGURARI</t>
  </si>
  <si>
    <t>CONTRIBUTIILE ANGAJATORILOR</t>
  </si>
  <si>
    <t>Venituri din contributia asiguratorie pentru munca pentru somaj</t>
  </si>
  <si>
    <t>Venituri din contributia asiguratorie pentru munca pentru fondul de garantare pentru plata creantelor salariale</t>
  </si>
  <si>
    <t>CONTRIBUTIILE ASIGURATILOR</t>
  </si>
  <si>
    <t>Contributii individuale</t>
  </si>
  <si>
    <t>Contributii datorate de persoane care incheie contract de saigurare pentru somaj</t>
  </si>
  <si>
    <t xml:space="preserve">Contributii de asigurari pentru somaj de la persoanele care realizeaza venituri de natura profesionala altele decat cele de natura salariala, platita de angajatori  </t>
  </si>
  <si>
    <t>C.VENITURI NEFISCALE</t>
  </si>
  <si>
    <t>C1.VENITURI DIN PROPRIETATI</t>
  </si>
  <si>
    <t>VENITURI DIN DOBANZI</t>
  </si>
  <si>
    <t>Alte venituri din dobanzi</t>
  </si>
  <si>
    <t>Venituri din dobanzi la fondul garantare pentru plata creantelor salariale</t>
  </si>
  <si>
    <t>C2.VANZARI  DE BUNURI  SI SERVICII</t>
  </si>
  <si>
    <t>DIVERSE VENITURI</t>
  </si>
  <si>
    <t>Alte venituri</t>
  </si>
  <si>
    <t>INCASARI DIN RAMBURSAREA IMPRUMUTURILOR ACORDATE</t>
  </si>
  <si>
    <t>Incasari din rambursarea imprumuturilor acordate pentru infiintarea si dezvoltarea de intreprinderi mici si mijlocii</t>
  </si>
  <si>
    <t>IV SUBVENTII</t>
  </si>
  <si>
    <t>SUBVENTII DE LA ALTE NIVELE ALE ADM.PUBLICE</t>
  </si>
  <si>
    <t>SUBVENTII DE LA BUGETUL DE STAT</t>
  </si>
  <si>
    <t>Sume primite de bugetul asigurarilor pentru somaj</t>
  </si>
  <si>
    <t>Sume alocate din bugetul de stat penru fondul de garantare pentru plata creantelor salariale</t>
  </si>
  <si>
    <t>SUME PRIMITE DE LA UE/ALTI DONATORI IN CONTUL PLATILOR EFECTUATE SI PREFINANTARI</t>
  </si>
  <si>
    <t>Fondul European de Dezvoltare Regionala(FEDER)</t>
  </si>
  <si>
    <t>Fondul Social European ( FSE)</t>
  </si>
  <si>
    <t>Fondul Social European Plus (FSE+), aferent cadrului financiar 2021-2027</t>
  </si>
  <si>
    <t>ALTE SUME PRIMITE DE LA UE</t>
  </si>
  <si>
    <t>Alte sume primite din fonduri de la UE pentru programele operationale finantate din cadrul financiar 2014-2020</t>
  </si>
  <si>
    <t>SUME PRIMITE DE LA UE/ALTI DONATORI IN CONTUL PLATILOR EFECTUATE SI PREFINANTARI AFERENTE CADRULUI FINANCIAR 2014-2020</t>
  </si>
  <si>
    <t>Alte facilitati si instrumente postaderare(AFIP)</t>
  </si>
  <si>
    <t>SUME AFERENTE ASISTENTEI FINANCIARE NERAMBURSABILE ALOCATE PRIN PNNR</t>
  </si>
  <si>
    <t>Sume rambursate din PNNR</t>
  </si>
  <si>
    <t>Venituri sistem asigurari pt.somaj</t>
  </si>
  <si>
    <t>5OOO</t>
  </si>
  <si>
    <t>TOTAL CHELTUIELI</t>
  </si>
  <si>
    <t>01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</si>
  <si>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</si>
  <si>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</si>
  <si>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</si>
  <si>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</si>
  <si>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</si>
  <si>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</si>
  <si>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</si>
  <si>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</si>
  <si>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</si>
  <si>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</si>
  <si>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</si>
  <si>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</si>
  <si>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</si>
  <si>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</si>
  <si>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</si>
  <si>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</si>
  <si>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</si>
  <si>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</si>
  <si>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</si>
  <si>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</si>
  <si>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TITLUL XII  PROIECTE CU FINANTARE DIN SUMELE REPREZENTAND ASISTENTA FINANCIARA NERAMBURSABILA AFERENTA PNNR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</si>
  <si>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</si>
  <si>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</si>
  <si>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</si>
  <si>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</si>
  <si>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</si>
  <si>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</si>
  <si>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O1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</si>
  <si>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</si>
  <si>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</si>
  <si>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</si>
  <si>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</si>
  <si>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</si>
  <si>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</si>
  <si>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</si>
  <si>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</si>
  <si>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</si>
  <si>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</si>
  <si>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</si>
  <si>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</si>
  <si>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>O2</t>
  </si>
  <si>
    <t xml:space="preserve">Ajutoare sociale </t>
  </si>
  <si>
    <t>Ajutoare sociale in numerar</t>
  </si>
  <si>
    <t>Ajutoare sociale in natura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</si>
  <si>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</si>
  <si>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</si>
  <si>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</si>
  <si>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</si>
  <si>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</si>
  <si>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</si>
  <si>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</si>
  <si>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</si>
  <si>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</si>
  <si>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Salarii de merit</t>
  </si>
  <si>
    <t>O5</t>
  </si>
  <si>
    <t>Spor pentru conditii de munca</t>
  </si>
  <si>
    <t>Spor de vechime</t>
  </si>
  <si>
    <t>O6</t>
  </si>
  <si>
    <t>Alte sporuri</t>
  </si>
  <si>
    <t>O7</t>
  </si>
  <si>
    <t xml:space="preserve"> Ore suplimentare</t>
  </si>
  <si>
    <t>O8</t>
  </si>
  <si>
    <t>Fond de premii</t>
  </si>
  <si>
    <t>O9</t>
  </si>
  <si>
    <t xml:space="preserve"> Prima de vacanta</t>
  </si>
  <si>
    <t xml:space="preserve"> Fond pentru posturi ocupate prin cumul</t>
  </si>
  <si>
    <t xml:space="preserve"> Fond aferent platii cu ora   </t>
  </si>
  <si>
    <t xml:space="preserve"> Indemnizatii platite unor persoane din afara unitatii</t>
  </si>
  <si>
    <t xml:space="preserve"> Indemnizatii de delegare</t>
  </si>
  <si>
    <t xml:space="preserve"> Indemnizatii de detasare</t>
  </si>
  <si>
    <t xml:space="preserve"> Alocatiipentru transportul la si dela locul de munca</t>
  </si>
  <si>
    <t xml:space="preserve"> Indemnizatii de hrana</t>
  </si>
  <si>
    <t xml:space="preserve"> Alte drepturi salariale in bani</t>
  </si>
  <si>
    <t>02</t>
  </si>
  <si>
    <t>Cheltuieli salariale in natura</t>
  </si>
  <si>
    <t>06</t>
  </si>
  <si>
    <t>Vouchere de vacanta</t>
  </si>
  <si>
    <t>O3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</si>
  <si>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</si>
  <si>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</si>
  <si>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</si>
  <si>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</si>
  <si>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</si>
  <si>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</si>
  <si>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Contributia asiguratorie pentru munca</t>
  </si>
  <si>
    <t xml:space="preserve"> Bunuri si servicii</t>
  </si>
  <si>
    <t xml:space="preserve"> Furnituri de birou</t>
  </si>
  <si>
    <t xml:space="preserve"> Materiale pentru curatenie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</si>
  <si>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</si>
  <si>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</si>
  <si>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</si>
  <si>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</si>
  <si>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>Bunuri de natura obiectelor de inventar</t>
  </si>
  <si>
    <t xml:space="preserve"> Uniforme si echipament</t>
  </si>
  <si>
    <t xml:space="preserve">  Lenjerie si accesorii de pat</t>
  </si>
  <si>
    <t xml:space="preserve"> Alte obiecte de inventar</t>
  </si>
  <si>
    <t xml:space="preserve"> Pregatire profesionala</t>
  </si>
  <si>
    <t xml:space="preserve">  Alte cheltuieli</t>
  </si>
  <si>
    <t xml:space="preserve"> Protocol si reprezentare</t>
  </si>
  <si>
    <t xml:space="preserve"> Chirii</t>
  </si>
  <si>
    <t xml:space="preserve"> Prestari de servicii pentru transmiterea drepturilor</t>
  </si>
  <si>
    <t xml:space="preserve"> Alte cheltuieli cu bunuri si servicii</t>
  </si>
  <si>
    <t xml:space="preserve"> ALTE CHELTUIELI</t>
  </si>
  <si>
    <t>Sume aferente platii creantelor salariale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</si>
  <si>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</si>
  <si>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</si>
  <si>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</si>
  <si>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</si>
  <si>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</si>
  <si>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</si>
  <si>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</si>
  <si>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</si>
  <si>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</si>
  <si>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</si>
  <si>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</si>
  <si>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</si>
  <si>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</si>
  <si>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</si>
  <si>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</si>
  <si>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</si>
  <si>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</si>
  <si>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</si>
  <si>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 xml:space="preserve"> CHELTUIELI DE PERSONAL</t>
  </si>
  <si>
    <t xml:space="preserve"> Salarii de baza</t>
  </si>
  <si>
    <t xml:space="preserve"> 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</si>
  <si>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</si>
  <si>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</si>
  <si>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</si>
  <si>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Fond de premii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</si>
  <si>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</si>
  <si>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</si>
  <si>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</si>
  <si>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</si>
  <si>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>Bunuri si servicii</t>
  </si>
  <si>
    <t>Furnituri de birou</t>
  </si>
  <si>
    <t>Incalzit, iluminat si forta motrica</t>
  </si>
  <si>
    <t>Apa, canal si salubritate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</si>
  <si>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</si>
  <si>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</si>
  <si>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</si>
  <si>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</si>
  <si>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>Materiale si prestari servicii cu caracter functional</t>
  </si>
  <si>
    <t>Alte bunuri si servicii pentru intretinere si functionare</t>
  </si>
  <si>
    <t>Reparatii curente</t>
  </si>
  <si>
    <t xml:space="preserve"> Lenjerie si accesorii de pat</t>
  </si>
  <si>
    <t xml:space="preserve"> Deplasari, detasari, transferari</t>
  </si>
  <si>
    <t>Deplasari interne, detasari, transferari</t>
  </si>
  <si>
    <t xml:space="preserve"> Deplasari in strainatate</t>
  </si>
  <si>
    <t xml:space="preserve"> Carti, publicatii si materiale documentare</t>
  </si>
  <si>
    <t>Pregatire profesionala</t>
  </si>
  <si>
    <t xml:space="preserve"> Protectia muncii</t>
  </si>
  <si>
    <t xml:space="preserve"> Alte cheltuieli</t>
  </si>
  <si>
    <t xml:space="preserve"> Prime de asigurare non-viata</t>
  </si>
  <si>
    <t>Chirii</t>
  </si>
  <si>
    <t>Alte cheltuieli cu bunuri si servicii</t>
  </si>
  <si>
    <t xml:space="preserve"> Plati catre angajatori pentru formarea profesionala a angajatilor</t>
  </si>
  <si>
    <t xml:space="preserve"> TRANSFERURI INTRE UNITATI ALE ADMINISTRATIEI PUBLICE</t>
  </si>
  <si>
    <t xml:space="preserve"> Transferuri curente</t>
  </si>
  <si>
    <t xml:space="preserve"> PROIECTE CU FINANTARE DIN FONDURI EXTERNE NERAMBURSABILE (FEN) POSTADERARE</t>
  </si>
  <si>
    <t>Programe finantate din Fondul Social European Plus (FSE+) aferente cadrului financiar 2021-2027</t>
  </si>
  <si>
    <t>Finantarea nationala</t>
  </si>
  <si>
    <t>Finantarea externa nerambursabila</t>
  </si>
  <si>
    <t xml:space="preserve"> Ajutoare sociale in numerar</t>
  </si>
  <si>
    <t xml:space="preserve">ACTIVE NEFINANCIARE </t>
  </si>
  <si>
    <t xml:space="preserve">Active fixe </t>
  </si>
  <si>
    <t>Constructii</t>
  </si>
  <si>
    <t>Masini, echipamente si mijloace de transport</t>
  </si>
  <si>
    <t>Mobilier, aparatura birotica si alte active corporale</t>
  </si>
  <si>
    <t xml:space="preserve"> Alte active fixe </t>
  </si>
  <si>
    <t>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</si>
  <si>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</si>
  <si>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</si>
  <si>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</si>
  <si>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5O</t>
  </si>
  <si>
    <t>Alte cheltuieli in domeniul invatamantului</t>
  </si>
  <si>
    <t>68O4</t>
  </si>
  <si>
    <t xml:space="preserve">ASIGURARI SI ASISTENTA SOCIALA </t>
  </si>
  <si>
    <t>Sporuri pentru conditii de munca</t>
  </si>
  <si>
    <t>Indemnizatii platite unor persoane din afara unitatii</t>
  </si>
  <si>
    <t>Indemnizatii de delegare</t>
  </si>
  <si>
    <t xml:space="preserve"> Cheltuieli salariale in natura</t>
  </si>
  <si>
    <t>Locuinta de serviciu folosita  de salalariat si familia sa</t>
  </si>
  <si>
    <t>Materiale pentru curatenie</t>
  </si>
  <si>
    <t>Incalzit, luminat si forta motrica</t>
  </si>
  <si>
    <t>Carburanti si lubrifianti</t>
  </si>
  <si>
    <t>Piese de schimb</t>
  </si>
  <si>
    <t xml:space="preserve"> Transport</t>
  </si>
  <si>
    <t>Posta, telecomunicatii, radio, tv, internet</t>
  </si>
  <si>
    <t>Uniforme si echipament</t>
  </si>
  <si>
    <t>Lenjerie si accesorii de pat</t>
  </si>
  <si>
    <t>Alte obiecte de inventar</t>
  </si>
  <si>
    <t>Deplasari, detasari, transferari</t>
  </si>
  <si>
    <t>Carti, publicatii si materiale documentare</t>
  </si>
  <si>
    <t>Consultanta si expertiza</t>
  </si>
  <si>
    <t>Protectia muncii</t>
  </si>
  <si>
    <t xml:space="preserve"> Studii si cercetari </t>
  </si>
  <si>
    <t>Cheltuieli judiciare si extrajudiciare derivate din actiuni in reprezentarea intereselor statului, potrivit dispozitiilor legale</t>
  </si>
  <si>
    <t>Alte cheltuieli</t>
  </si>
  <si>
    <t xml:space="preserve">  Protocol si reprezentare</t>
  </si>
  <si>
    <t>Prestari de servicii pentru transmiterea drepturilor</t>
  </si>
  <si>
    <t xml:space="preserve">  Executarea silita a creantelor bugetare</t>
  </si>
  <si>
    <t xml:space="preserve"> DOBANZI</t>
  </si>
  <si>
    <t>03</t>
  </si>
  <si>
    <t>Dobanzi</t>
  </si>
  <si>
    <t>Dobanza datorata trezoreriei statului</t>
  </si>
  <si>
    <t>Indemnizatii de somaj total, din care :</t>
  </si>
  <si>
    <t xml:space="preserve"> - aj.somaj Lg.76/2002 din care:</t>
  </si>
  <si>
    <t xml:space="preserve"> - CASS indemnizatii somaj </t>
  </si>
  <si>
    <t xml:space="preserve"> - aj somaj pers care au lucrat in state UE</t>
  </si>
  <si>
    <t xml:space="preserve"> - altele-drepturi restante</t>
  </si>
  <si>
    <t xml:space="preserve">  - venit de completare OUG 36/2013</t>
  </si>
  <si>
    <t xml:space="preserve">   "-OUG 83/2018-pesta porcina</t>
  </si>
  <si>
    <t xml:space="preserve"> - venit de completare OUG 116/2006</t>
  </si>
  <si>
    <t xml:space="preserve"> - OG 9 / 2010</t>
  </si>
  <si>
    <t xml:space="preserve"> - OG 69/2019</t>
  </si>
  <si>
    <t>Indemniz.somaj abs. din care:</t>
  </si>
  <si>
    <t xml:space="preserve"> - CASS indemnizatii somaj absolventi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</si>
  <si>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</si>
  <si>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</si>
  <si>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</si>
  <si>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</si>
  <si>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</si>
  <si>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</si>
  <si>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</si>
  <si>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</si>
  <si>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04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</si>
  <si>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</si>
  <si>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</si>
  <si>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>Despagubiri civile</t>
  </si>
  <si>
    <t>Sume aferente persoanelor cu handicap neincadrate</t>
  </si>
  <si>
    <t xml:space="preserve"> ACTIVE NEFINANCIARE </t>
  </si>
  <si>
    <t xml:space="preserve"> Active fixe 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</si>
  <si>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</si>
  <si>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</si>
  <si>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</si>
  <si>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</si>
  <si>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</si>
  <si>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OPERATIUNI FINANCIARE</t>
  </si>
  <si>
    <t xml:space="preserve"> RAMBURSARI DE CREDITE</t>
  </si>
  <si>
    <t>Rambursari de credite externe</t>
  </si>
  <si>
    <t>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</si>
  <si>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</si>
  <si>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</si>
  <si>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</si>
  <si>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</si>
  <si>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</si>
  <si>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</si>
  <si>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</si>
  <si>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</si>
  <si>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8OO4</t>
  </si>
  <si>
    <t>ACTIUNI GENERALE ECONOMICE, COMERCIALE SI DE MUNCA</t>
  </si>
  <si>
    <t xml:space="preserve"> Plati pentru formarea profesionala a ngajatilor</t>
  </si>
  <si>
    <t>Fonduri nerambursabile pentru crearea de noi locuri de munca</t>
  </si>
  <si>
    <t xml:space="preserve"> ALTE TRANSFERURI</t>
  </si>
  <si>
    <t xml:space="preserve">  A. Transferuri interne</t>
  </si>
  <si>
    <t xml:space="preserve"> Programe PHARE si alte programe cu finantare nerambursabila</t>
  </si>
  <si>
    <t>Alte transferuri curente interne</t>
  </si>
  <si>
    <t xml:space="preserve"> B. Transferuri curente in strainatate (catre organizatii internationale)</t>
  </si>
  <si>
    <t xml:space="preserve"> Contributii si cotizatii la organisme internationale</t>
  </si>
  <si>
    <t>16</t>
  </si>
  <si>
    <t xml:space="preserve"> Alte facilitati si instrumente postaderare(AFIP)</t>
  </si>
  <si>
    <t>Programe finantate din Fondul European de Dezvoltare Regionala (FEDER) aferente cadrului financiar 2021-2027</t>
  </si>
  <si>
    <t>Programe finanțate din Fondul pentru o Tranziție Justă (FTJ), aferente cadrului financiar 2021-2027</t>
  </si>
  <si>
    <t>o1</t>
  </si>
  <si>
    <t>o2</t>
  </si>
  <si>
    <t>o3</t>
  </si>
  <si>
    <t>Cheltuieli neeligibile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</si>
  <si>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</si>
  <si>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</si>
  <si>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</si>
  <si>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</si>
  <si>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</si>
  <si>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</si>
  <si>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</si>
  <si>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</si>
  <si>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</si>
  <si>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</si>
  <si>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</si>
  <si>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</si>
  <si>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</si>
  <si>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</si>
  <si>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</si>
  <si>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Legea 72/2007</t>
  </si>
  <si>
    <t>Prima de relocare  ( art.76 (2) OUG 6/2017 )</t>
  </si>
  <si>
    <t>Legea 176/2018 (internship)</t>
  </si>
  <si>
    <t>Legea 335/2013 (stagiari)</t>
  </si>
  <si>
    <t xml:space="preserve">Ajutoare sociale in natura </t>
  </si>
  <si>
    <t>Fonduri Europene nerambursabile</t>
  </si>
  <si>
    <t>Sume aferente Tva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</si>
  <si>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</si>
  <si>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</si>
  <si>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</si>
  <si>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</si>
  <si>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</si>
  <si>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</si>
  <si>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</si>
  <si>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</si>
  <si>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</si>
  <si>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</si>
  <si>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0001</t>
  </si>
  <si>
    <t>0002</t>
  </si>
  <si>
    <t>Contributii de asigurari pentru somaj datorate de angajatori</t>
  </si>
  <si>
    <t>Contributia angajatorului la fondul de garantare pentru plata creantelor salariale</t>
  </si>
  <si>
    <t>11</t>
  </si>
  <si>
    <t>Contributii de asigurari pentru somaj datorate de asigurati</t>
  </si>
  <si>
    <t>09</t>
  </si>
  <si>
    <t xml:space="preserve">Contributii de asigurari pentru somaj de la persoanele care realizeaza venituri de natura profesionala cu caracter ocazional </t>
  </si>
  <si>
    <t>2900</t>
  </si>
  <si>
    <t>3000</t>
  </si>
  <si>
    <t>3104</t>
  </si>
  <si>
    <t>3600</t>
  </si>
  <si>
    <t>3604</t>
  </si>
  <si>
    <t>Alte venituri la fondul de garantare pentru plata creantelor salariale</t>
  </si>
  <si>
    <t>12</t>
  </si>
  <si>
    <t>50</t>
  </si>
  <si>
    <t>4004</t>
  </si>
  <si>
    <t>4100</t>
  </si>
  <si>
    <t>4200</t>
  </si>
  <si>
    <t>4204</t>
  </si>
  <si>
    <t>25</t>
  </si>
  <si>
    <t>4504</t>
  </si>
  <si>
    <t>4604</t>
  </si>
  <si>
    <t>49</t>
  </si>
  <si>
    <t>Fondul European de Dezvoltare Regionala(FEDER), aferent cadrului financiar 2021-2027</t>
  </si>
  <si>
    <t>Fondul pentru o Tranzitie Justa (FTJ), aferent cadrului financiar 2021-2027</t>
  </si>
  <si>
    <t>83</t>
  </si>
  <si>
    <t>4904</t>
  </si>
  <si>
    <t>Venituri fond garantare pentru plata creantelor salariale</t>
  </si>
  <si>
    <t>I. VENITURI CURENTE</t>
  </si>
  <si>
    <t>-mame care au calitatea de şomeri cu cel  puţin 3 copii în întreţinere, cu vârste de până la 18 ani</t>
  </si>
  <si>
    <t xml:space="preserve"> -persoane care au calitatea de şomeri şi care au executat o pedeapsă privativă de libertate sau care au fost condamnate la executarea unei pedepse, a unei măsuri educative sau a altor măsuri neprivative de libertate dispuse de organele judiciare</t>
  </si>
  <si>
    <t>00</t>
  </si>
  <si>
    <t>Sume primite în contul plăţilor efectuate în anul curent</t>
  </si>
  <si>
    <t>Sume primite în contul plăţilor efectuate în anii anteriori</t>
  </si>
  <si>
    <t>Prima de activare (art. 73^2 alin.1)</t>
  </si>
  <si>
    <t>Plati pt.stimularea somerilor care se angajeaza inainte de expirarea perioadei de somaj (art.72)</t>
  </si>
  <si>
    <t xml:space="preserve"> -victimele traficului de persoane si violentei domestice conform L76/2002</t>
  </si>
  <si>
    <t>Executie anterioara cumulata</t>
  </si>
  <si>
    <t>Executie lunara</t>
  </si>
  <si>
    <t>Plati pentru pregatirea profesionala a absolventilor (art.84) si ajutor financiar (art. 84^1)</t>
  </si>
  <si>
    <t>Plati pentru stimularea absolventilor - Prima de insertie (art 73^1 alin 1)</t>
  </si>
  <si>
    <t>Prima de stabilitate pentru tinerii NEET art. 76^5</t>
  </si>
  <si>
    <t>JUDETUL BOTOSANI</t>
  </si>
  <si>
    <t>Diana Irimia</t>
  </si>
  <si>
    <t xml:space="preserve">                                       Anca Apăvăloaie</t>
  </si>
  <si>
    <t xml:space="preserve">                                          Călin Angel Iulian</t>
  </si>
  <si>
    <t xml:space="preserve">           Director Executiv                                                              Director Executiv Adjunct                              Comp.Execuție Bugetară,Financiar,Contabilitate și Adm.Fond Garantare                                               Întocmit</t>
  </si>
  <si>
    <t>Contul de executie al bugetului asigurarilor pentru somaj, la data de 30.06.2026</t>
  </si>
  <si>
    <t xml:space="preserve">       Mihaela Spătăreanu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</si>
</sst>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2"/>
      <name val="Arial"/>
    </font>
    <font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 Narrow"/>
      <family val="2"/>
    </font>
    <font>
      <sz val="14"/>
      <name val="Arial"/>
      <family val="2"/>
    </font>
    <font>
      <sz val="11"/>
      <color rgb="FF00B0F0"/>
      <name val="Arial Narrow"/>
      <family val="2"/>
    </font>
    <font>
      <sz val="14"/>
      <color rgb="FFFF0000"/>
      <name val="Arial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sz val="14"/>
      <color rgb="FF0070C0"/>
      <name val="Arial"/>
      <family val="2"/>
    </font>
    <font>
      <sz val="10"/>
      <color rgb="FF0070C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0" fontId="1" fillId="0" borderId="0" xfId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0" fontId="1" fillId="0" borderId="0" xfId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3" fontId="7" fillId="0" borderId="0" xfId="1" applyNumberFormat="1" applyFont="1" applyAlignment="1">
      <alignment horizontal="left" vertical="center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4" fontId="7" fillId="0" borderId="16" xfId="1" applyNumberFormat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23" xfId="1" applyBorder="1" applyAlignment="1">
      <alignment horizontal="left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1" xfId="1" applyBorder="1" applyAlignment="1">
      <alignment horizontal="left" vertical="center" wrapText="1"/>
    </xf>
    <xf numFmtId="3" fontId="1" fillId="0" borderId="24" xfId="1" applyNumberFormat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4" fontId="1" fillId="0" borderId="27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10" fillId="3" borderId="28" xfId="1" applyFont="1" applyFill="1" applyBorder="1" applyAlignment="1">
      <alignment horizontal="center" vertical="center"/>
    </xf>
    <xf numFmtId="3" fontId="1" fillId="4" borderId="30" xfId="1" quotePrefix="1" applyNumberFormat="1" applyFill="1" applyBorder="1" applyAlignment="1">
      <alignment horizontal="left" vertical="center"/>
    </xf>
    <xf numFmtId="3" fontId="7" fillId="4" borderId="28" xfId="1" applyNumberFormat="1" applyFont="1" applyFill="1" applyBorder="1" applyAlignment="1">
      <alignment horizontal="left" vertical="center"/>
    </xf>
    <xf numFmtId="4" fontId="1" fillId="4" borderId="29" xfId="1" quotePrefix="1" applyNumberFormat="1" applyFill="1" applyBorder="1" applyAlignment="1">
      <alignment horizontal="left" vertical="center"/>
    </xf>
    <xf numFmtId="3" fontId="4" fillId="4" borderId="4" xfId="1" applyNumberFormat="1" applyFont="1" applyFill="1" applyBorder="1" applyAlignment="1">
      <alignment horizontal="right" vertical="center"/>
    </xf>
    <xf numFmtId="4" fontId="4" fillId="4" borderId="6" xfId="1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vertical="top"/>
    </xf>
    <xf numFmtId="0" fontId="10" fillId="0" borderId="2" xfId="1" applyFont="1" applyBorder="1" applyAlignment="1">
      <alignment horizontal="center" vertical="center"/>
    </xf>
    <xf numFmtId="3" fontId="1" fillId="0" borderId="33" xfId="1" quotePrefix="1" applyNumberFormat="1" applyBorder="1" applyAlignment="1">
      <alignment horizontal="left" vertical="center"/>
    </xf>
    <xf numFmtId="4" fontId="7" fillId="0" borderId="10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4" fontId="3" fillId="0" borderId="36" xfId="1" applyNumberFormat="1" applyFont="1" applyBorder="1" applyAlignment="1">
      <alignment horizontal="left" vertical="center" wrapText="1"/>
    </xf>
    <xf numFmtId="3" fontId="1" fillId="0" borderId="37" xfId="1" quotePrefix="1" applyNumberFormat="1" applyBorder="1" applyAlignment="1">
      <alignment horizontal="left" vertical="center"/>
    </xf>
    <xf numFmtId="3" fontId="7" fillId="0" borderId="12" xfId="1" applyNumberFormat="1" applyFont="1" applyBorder="1" applyAlignment="1">
      <alignment horizontal="left" vertical="center"/>
    </xf>
    <xf numFmtId="4" fontId="7" fillId="0" borderId="19" xfId="1" applyNumberFormat="1" applyFont="1" applyBorder="1" applyAlignment="1">
      <alignment horizontal="right" vertical="center"/>
    </xf>
    <xf numFmtId="3" fontId="7" fillId="0" borderId="38" xfId="1" applyNumberFormat="1" applyFont="1" applyBorder="1" applyAlignment="1">
      <alignment horizontal="left" vertical="center"/>
    </xf>
    <xf numFmtId="3" fontId="7" fillId="0" borderId="18" xfId="1" applyNumberFormat="1" applyFont="1" applyBorder="1" applyAlignment="1">
      <alignment horizontal="right" vertical="center"/>
    </xf>
    <xf numFmtId="49" fontId="3" fillId="0" borderId="35" xfId="1" applyNumberFormat="1" applyFont="1" applyBorder="1" applyAlignment="1">
      <alignment horizontal="center" vertical="center"/>
    </xf>
    <xf numFmtId="3" fontId="1" fillId="0" borderId="38" xfId="1" applyNumberFormat="1" applyBorder="1" applyAlignment="1">
      <alignment horizontal="left" vertical="center"/>
    </xf>
    <xf numFmtId="0" fontId="3" fillId="0" borderId="35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3" fillId="0" borderId="34" xfId="1" applyFont="1" applyBorder="1" applyAlignment="1">
      <alignment horizontal="center" vertical="center"/>
    </xf>
    <xf numFmtId="0" fontId="10" fillId="0" borderId="36" xfId="1" applyFont="1" applyBorder="1" applyAlignment="1">
      <alignment horizontal="left" vertical="center" wrapText="1"/>
    </xf>
    <xf numFmtId="0" fontId="2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 wrapText="1"/>
    </xf>
    <xf numFmtId="49" fontId="10" fillId="0" borderId="35" xfId="1" applyNumberFormat="1" applyFont="1" applyBorder="1" applyAlignment="1">
      <alignment horizontal="center" vertical="center"/>
    </xf>
    <xf numFmtId="0" fontId="3" fillId="5" borderId="34" xfId="1" applyFont="1" applyFill="1" applyBorder="1" applyAlignment="1">
      <alignment horizontal="center" vertical="center"/>
    </xf>
    <xf numFmtId="0" fontId="3" fillId="5" borderId="35" xfId="1" applyFont="1" applyFill="1" applyBorder="1" applyAlignment="1">
      <alignment horizontal="center" vertical="center"/>
    </xf>
    <xf numFmtId="0" fontId="3" fillId="5" borderId="36" xfId="1" applyFont="1" applyFill="1" applyBorder="1" applyAlignment="1">
      <alignment horizontal="left" vertical="center"/>
    </xf>
    <xf numFmtId="3" fontId="1" fillId="5" borderId="40" xfId="1" applyNumberFormat="1" applyFill="1" applyBorder="1" applyAlignment="1">
      <alignment horizontal="center" vertical="center"/>
    </xf>
    <xf numFmtId="3" fontId="1" fillId="5" borderId="40" xfId="1" applyNumberFormat="1" applyFill="1" applyBorder="1" applyAlignment="1">
      <alignment horizontal="left" vertical="center"/>
    </xf>
    <xf numFmtId="4" fontId="1" fillId="5" borderId="41" xfId="1" applyNumberFormat="1" applyFill="1" applyBorder="1" applyAlignment="1">
      <alignment horizontal="left" vertical="center"/>
    </xf>
    <xf numFmtId="3" fontId="1" fillId="5" borderId="44" xfId="1" applyNumberFormat="1" applyFill="1" applyBorder="1" applyAlignment="1">
      <alignment horizontal="right" vertical="center"/>
    </xf>
    <xf numFmtId="4" fontId="1" fillId="5" borderId="45" xfId="1" applyNumberFormat="1" applyFill="1" applyBorder="1" applyAlignment="1">
      <alignment horizontal="right" vertical="center"/>
    </xf>
    <xf numFmtId="0" fontId="11" fillId="3" borderId="36" xfId="1" applyFont="1" applyFill="1" applyBorder="1" applyAlignment="1">
      <alignment horizontal="left" vertical="center" wrapText="1"/>
    </xf>
    <xf numFmtId="3" fontId="7" fillId="4" borderId="2" xfId="1" applyNumberFormat="1" applyFont="1" applyFill="1" applyBorder="1" applyAlignment="1">
      <alignment horizontal="left" vertical="center" wrapText="1"/>
    </xf>
    <xf numFmtId="4" fontId="7" fillId="4" borderId="19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top"/>
    </xf>
    <xf numFmtId="3" fontId="1" fillId="0" borderId="0" xfId="1" applyNumberFormat="1"/>
    <xf numFmtId="3" fontId="7" fillId="0" borderId="35" xfId="1" applyNumberFormat="1" applyFont="1" applyBorder="1" applyAlignment="1">
      <alignment horizontal="left" vertical="center" wrapText="1"/>
    </xf>
    <xf numFmtId="2" fontId="10" fillId="0" borderId="36" xfId="0" applyNumberFormat="1" applyFont="1" applyBorder="1" applyAlignment="1">
      <alignment horizontal="left" vertical="center" wrapText="1"/>
    </xf>
    <xf numFmtId="0" fontId="10" fillId="4" borderId="34" xfId="1" applyFont="1" applyFill="1" applyBorder="1" applyAlignment="1">
      <alignment horizontal="center" vertical="center"/>
    </xf>
    <xf numFmtId="4" fontId="11" fillId="4" borderId="36" xfId="1" applyNumberFormat="1" applyFont="1" applyFill="1" applyBorder="1" applyAlignment="1">
      <alignment horizontal="left" vertical="center"/>
    </xf>
    <xf numFmtId="3" fontId="7" fillId="4" borderId="35" xfId="1" applyNumberFormat="1" applyFont="1" applyFill="1" applyBorder="1" applyAlignment="1">
      <alignment horizontal="left" vertical="center"/>
    </xf>
    <xf numFmtId="0" fontId="10" fillId="4" borderId="35" xfId="1" applyFont="1" applyFill="1" applyBorder="1" applyAlignment="1">
      <alignment horizontal="center" vertical="center"/>
    </xf>
    <xf numFmtId="0" fontId="10" fillId="6" borderId="48" xfId="1" applyFont="1" applyFill="1" applyBorder="1" applyAlignment="1">
      <alignment horizontal="center" vertical="center"/>
    </xf>
    <xf numFmtId="0" fontId="10" fillId="6" borderId="49" xfId="1" applyFont="1" applyFill="1" applyBorder="1" applyAlignment="1">
      <alignment horizontal="center" vertical="center"/>
    </xf>
    <xf numFmtId="0" fontId="10" fillId="6" borderId="50" xfId="1" applyFont="1" applyFill="1" applyBorder="1" applyAlignment="1">
      <alignment horizontal="left" vertical="center" wrapText="1"/>
    </xf>
    <xf numFmtId="3" fontId="7" fillId="6" borderId="49" xfId="1" applyNumberFormat="1" applyFont="1" applyFill="1" applyBorder="1" applyAlignment="1">
      <alignment horizontal="left" vertical="center" wrapText="1"/>
    </xf>
    <xf numFmtId="4" fontId="7" fillId="6" borderId="51" xfId="1" applyNumberFormat="1" applyFont="1" applyFill="1" applyBorder="1" applyAlignment="1">
      <alignment horizontal="right" vertical="center"/>
    </xf>
    <xf numFmtId="0" fontId="10" fillId="4" borderId="13" xfId="1" applyFont="1" applyFill="1" applyBorder="1" applyAlignment="1">
      <alignment horizontal="left" vertical="center" wrapText="1"/>
    </xf>
    <xf numFmtId="3" fontId="7" fillId="4" borderId="18" xfId="1" applyNumberFormat="1" applyFont="1" applyFill="1" applyBorder="1" applyAlignment="1">
      <alignment horizontal="left" vertical="center" wrapText="1"/>
    </xf>
    <xf numFmtId="4" fontId="7" fillId="4" borderId="54" xfId="1" applyNumberFormat="1" applyFont="1" applyFill="1" applyBorder="1" applyAlignment="1">
      <alignment horizontal="left" vertical="center" wrapText="1"/>
    </xf>
    <xf numFmtId="3" fontId="7" fillId="4" borderId="52" xfId="1" applyNumberFormat="1" applyFont="1" applyFill="1" applyBorder="1" applyAlignment="1">
      <alignment horizontal="left" vertical="center" wrapText="1"/>
    </xf>
    <xf numFmtId="3" fontId="7" fillId="4" borderId="55" xfId="1" applyNumberFormat="1" applyFont="1" applyFill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3" fontId="7" fillId="0" borderId="56" xfId="1" applyNumberFormat="1" applyFont="1" applyBorder="1" applyAlignment="1">
      <alignment horizontal="left" vertical="center" wrapText="1"/>
    </xf>
    <xf numFmtId="3" fontId="4" fillId="0" borderId="56" xfId="2" applyNumberFormat="1" applyFont="1" applyBorder="1" applyAlignment="1">
      <alignment horizontal="left" vertical="center" wrapText="1"/>
    </xf>
    <xf numFmtId="4" fontId="7" fillId="0" borderId="57" xfId="1" applyNumberFormat="1" applyFont="1" applyBorder="1" applyAlignment="1">
      <alignment horizontal="left" vertical="center" wrapText="1"/>
    </xf>
    <xf numFmtId="3" fontId="7" fillId="0" borderId="38" xfId="1" applyNumberFormat="1" applyFont="1" applyBorder="1" applyAlignment="1">
      <alignment horizontal="left" vertical="center" wrapText="1"/>
    </xf>
    <xf numFmtId="4" fontId="7" fillId="0" borderId="58" xfId="1" applyNumberFormat="1" applyFont="1" applyBorder="1" applyAlignment="1">
      <alignment horizontal="right" vertical="center"/>
    </xf>
    <xf numFmtId="3" fontId="1" fillId="0" borderId="56" xfId="1" applyNumberFormat="1" applyBorder="1" applyAlignment="1">
      <alignment horizontal="left" vertical="center" wrapText="1"/>
    </xf>
    <xf numFmtId="3" fontId="14" fillId="0" borderId="56" xfId="2" applyNumberFormat="1" applyFont="1" applyBorder="1" applyAlignment="1">
      <alignment horizontal="left" vertical="center" wrapText="1"/>
    </xf>
    <xf numFmtId="3" fontId="1" fillId="0" borderId="35" xfId="1" applyNumberFormat="1" applyBorder="1" applyAlignment="1">
      <alignment horizontal="left" vertical="center" wrapText="1"/>
    </xf>
    <xf numFmtId="0" fontId="10" fillId="0" borderId="35" xfId="1" quotePrefix="1" applyFont="1" applyBorder="1" applyAlignment="1">
      <alignment horizontal="center" vertical="center"/>
    </xf>
    <xf numFmtId="0" fontId="3" fillId="0" borderId="35" xfId="1" quotePrefix="1" applyFont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/>
    </xf>
    <xf numFmtId="0" fontId="3" fillId="6" borderId="35" xfId="1" applyFont="1" applyFill="1" applyBorder="1" applyAlignment="1">
      <alignment horizontal="center" vertical="center"/>
    </xf>
    <xf numFmtId="0" fontId="10" fillId="6" borderId="35" xfId="1" applyFont="1" applyFill="1" applyBorder="1" applyAlignment="1">
      <alignment horizontal="center" vertical="center"/>
    </xf>
    <xf numFmtId="0" fontId="3" fillId="6" borderId="36" xfId="1" applyFont="1" applyFill="1" applyBorder="1" applyAlignment="1">
      <alignment horizontal="left" vertical="center" wrapText="1"/>
    </xf>
    <xf numFmtId="3" fontId="1" fillId="6" borderId="56" xfId="1" applyNumberFormat="1" applyFill="1" applyBorder="1" applyAlignment="1">
      <alignment horizontal="left" vertical="center" wrapText="1"/>
    </xf>
    <xf numFmtId="3" fontId="14" fillId="6" borderId="56" xfId="2" applyNumberFormat="1" applyFont="1" applyFill="1" applyBorder="1" applyAlignment="1">
      <alignment horizontal="left" vertical="center" wrapText="1"/>
    </xf>
    <xf numFmtId="4" fontId="7" fillId="6" borderId="57" xfId="1" applyNumberFormat="1" applyFont="1" applyFill="1" applyBorder="1" applyAlignment="1">
      <alignment horizontal="left" vertical="center" wrapText="1"/>
    </xf>
    <xf numFmtId="3" fontId="1" fillId="6" borderId="46" xfId="1" applyNumberFormat="1" applyFill="1" applyBorder="1" applyAlignment="1">
      <alignment horizontal="left" vertical="center" wrapText="1"/>
    </xf>
    <xf numFmtId="3" fontId="1" fillId="6" borderId="38" xfId="1" applyNumberFormat="1" applyFill="1" applyBorder="1" applyAlignment="1">
      <alignment horizontal="left" vertical="center"/>
    </xf>
    <xf numFmtId="4" fontId="7" fillId="6" borderId="58" xfId="1" applyNumberFormat="1" applyFont="1" applyFill="1" applyBorder="1" applyAlignment="1">
      <alignment horizontal="right" vertical="center"/>
    </xf>
    <xf numFmtId="0" fontId="10" fillId="4" borderId="36" xfId="1" applyFont="1" applyFill="1" applyBorder="1" applyAlignment="1">
      <alignment horizontal="left" vertical="center" wrapText="1"/>
    </xf>
    <xf numFmtId="3" fontId="7" fillId="4" borderId="56" xfId="1" applyNumberFormat="1" applyFont="1" applyFill="1" applyBorder="1" applyAlignment="1">
      <alignment horizontal="left" vertical="center" wrapText="1"/>
    </xf>
    <xf numFmtId="4" fontId="7" fillId="4" borderId="57" xfId="1" applyNumberFormat="1" applyFont="1" applyFill="1" applyBorder="1" applyAlignment="1">
      <alignment horizontal="left" vertical="center" wrapText="1"/>
    </xf>
    <xf numFmtId="3" fontId="7" fillId="4" borderId="46" xfId="1" applyNumberFormat="1" applyFont="1" applyFill="1" applyBorder="1" applyAlignment="1">
      <alignment horizontal="left" vertical="center" wrapText="1"/>
    </xf>
    <xf numFmtId="3" fontId="7" fillId="4" borderId="38" xfId="1" applyNumberFormat="1" applyFont="1" applyFill="1" applyBorder="1" applyAlignment="1">
      <alignment horizontal="left" vertical="center" wrapText="1"/>
    </xf>
    <xf numFmtId="4" fontId="7" fillId="4" borderId="58" xfId="1" applyNumberFormat="1" applyFont="1" applyFill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3" fontId="7" fillId="0" borderId="46" xfId="1" applyNumberFormat="1" applyFont="1" applyBorder="1" applyAlignment="1">
      <alignment horizontal="left" vertical="center" wrapText="1"/>
    </xf>
    <xf numFmtId="3" fontId="7" fillId="0" borderId="56" xfId="1" applyNumberFormat="1" applyFont="1" applyBorder="1" applyAlignment="1">
      <alignment horizontal="left" vertical="center"/>
    </xf>
    <xf numFmtId="3" fontId="7" fillId="0" borderId="35" xfId="1" applyNumberFormat="1" applyFont="1" applyBorder="1" applyAlignment="1">
      <alignment horizontal="left" vertical="center"/>
    </xf>
    <xf numFmtId="0" fontId="3" fillId="7" borderId="34" xfId="1" applyFont="1" applyFill="1" applyBorder="1" applyAlignment="1">
      <alignment horizontal="center" vertical="center"/>
    </xf>
    <xf numFmtId="0" fontId="3" fillId="7" borderId="35" xfId="1" applyFont="1" applyFill="1" applyBorder="1" applyAlignment="1">
      <alignment horizontal="center" vertical="center"/>
    </xf>
    <xf numFmtId="0" fontId="3" fillId="7" borderId="36" xfId="1" applyFont="1" applyFill="1" applyBorder="1" applyAlignment="1">
      <alignment horizontal="left" vertical="center" wrapText="1"/>
    </xf>
    <xf numFmtId="3" fontId="6" fillId="7" borderId="0" xfId="1" applyNumberFormat="1" applyFont="1" applyFill="1" applyAlignment="1">
      <alignment vertical="top"/>
    </xf>
    <xf numFmtId="3" fontId="1" fillId="0" borderId="38" xfId="1" applyNumberFormat="1" applyBorder="1" applyAlignment="1">
      <alignment horizontal="left" vertical="center" wrapText="1"/>
    </xf>
    <xf numFmtId="0" fontId="3" fillId="0" borderId="36" xfId="1" applyFont="1" applyBorder="1" applyAlignment="1">
      <alignment horizontal="left" wrapText="1"/>
    </xf>
    <xf numFmtId="3" fontId="1" fillId="0" borderId="46" xfId="1" applyNumberFormat="1" applyBorder="1" applyAlignment="1">
      <alignment horizontal="left" vertical="center" wrapText="1"/>
    </xf>
    <xf numFmtId="3" fontId="14" fillId="0" borderId="46" xfId="2" applyNumberFormat="1" applyFont="1" applyBorder="1" applyAlignment="1">
      <alignment horizontal="left" vertical="center" wrapText="1"/>
    </xf>
    <xf numFmtId="0" fontId="15" fillId="0" borderId="36" xfId="1" applyFont="1" applyBorder="1" applyAlignment="1">
      <alignment horizontal="left" vertical="center" wrapText="1"/>
    </xf>
    <xf numFmtId="3" fontId="16" fillId="0" borderId="56" xfId="2" applyNumberFormat="1" applyFont="1" applyBorder="1" applyAlignment="1">
      <alignment horizontal="left" vertical="center" wrapText="1"/>
    </xf>
    <xf numFmtId="0" fontId="3" fillId="0" borderId="36" xfId="1" quotePrefix="1" applyFont="1" applyBorder="1" applyAlignment="1">
      <alignment horizontal="left" vertical="center" wrapText="1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left" vertical="center" wrapText="1"/>
    </xf>
    <xf numFmtId="3" fontId="18" fillId="0" borderId="56" xfId="1" applyNumberFormat="1" applyFont="1" applyBorder="1" applyAlignment="1">
      <alignment horizontal="left" vertical="center" wrapText="1"/>
    </xf>
    <xf numFmtId="3" fontId="19" fillId="0" borderId="56" xfId="2" applyNumberFormat="1" applyFont="1" applyBorder="1" applyAlignment="1">
      <alignment horizontal="left" vertical="center" wrapText="1"/>
    </xf>
    <xf numFmtId="3" fontId="18" fillId="0" borderId="35" xfId="1" applyNumberFormat="1" applyFont="1" applyBorder="1" applyAlignment="1">
      <alignment horizontal="left" vertical="center" wrapText="1"/>
    </xf>
    <xf numFmtId="3" fontId="18" fillId="0" borderId="38" xfId="1" applyNumberFormat="1" applyFont="1" applyBorder="1" applyAlignment="1">
      <alignment horizontal="left" vertical="center"/>
    </xf>
    <xf numFmtId="3" fontId="20" fillId="0" borderId="0" xfId="1" applyNumberFormat="1" applyFont="1" applyAlignment="1">
      <alignment vertical="top"/>
    </xf>
    <xf numFmtId="3" fontId="7" fillId="0" borderId="59" xfId="1" applyNumberFormat="1" applyFont="1" applyBorder="1" applyAlignment="1">
      <alignment horizontal="left" vertical="center" wrapText="1"/>
    </xf>
    <xf numFmtId="3" fontId="4" fillId="0" borderId="59" xfId="2" applyNumberFormat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/>
    </xf>
    <xf numFmtId="3" fontId="4" fillId="0" borderId="47" xfId="2" applyNumberFormat="1" applyFont="1" applyBorder="1" applyAlignment="1">
      <alignment horizontal="left" vertical="center" wrapText="1"/>
    </xf>
    <xf numFmtId="0" fontId="3" fillId="0" borderId="35" xfId="0" quotePrefix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left" vertical="center" wrapText="1"/>
    </xf>
    <xf numFmtId="3" fontId="7" fillId="4" borderId="59" xfId="1" applyNumberFormat="1" applyFont="1" applyFill="1" applyBorder="1" applyAlignment="1">
      <alignment horizontal="left" vertical="center" wrapText="1"/>
    </xf>
    <xf numFmtId="49" fontId="10" fillId="0" borderId="3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3" fontId="7" fillId="0" borderId="34" xfId="1" applyNumberFormat="1" applyFont="1" applyBorder="1" applyAlignment="1">
      <alignment horizontal="left" vertical="center" wrapText="1"/>
    </xf>
    <xf numFmtId="3" fontId="1" fillId="0" borderId="58" xfId="1" applyNumberForma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 wrapText="1"/>
    </xf>
    <xf numFmtId="3" fontId="7" fillId="6" borderId="59" xfId="1" applyNumberFormat="1" applyFont="1" applyFill="1" applyBorder="1" applyAlignment="1">
      <alignment horizontal="left" vertical="center" wrapText="1"/>
    </xf>
    <xf numFmtId="3" fontId="1" fillId="6" borderId="38" xfId="1" applyNumberFormat="1" applyFill="1" applyBorder="1" applyAlignment="1">
      <alignment horizontal="left" vertical="center" wrapText="1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49" xfId="1" applyFont="1" applyBorder="1" applyAlignment="1">
      <alignment horizontal="left" vertical="center" wrapText="1"/>
    </xf>
    <xf numFmtId="3" fontId="7" fillId="0" borderId="49" xfId="1" applyNumberFormat="1" applyFont="1" applyBorder="1" applyAlignment="1">
      <alignment horizontal="left" vertical="center" wrapText="1"/>
    </xf>
    <xf numFmtId="4" fontId="7" fillId="0" borderId="60" xfId="1" applyNumberFormat="1" applyFont="1" applyBorder="1" applyAlignment="1">
      <alignment horizontal="right" vertical="center"/>
    </xf>
    <xf numFmtId="3" fontId="1" fillId="0" borderId="0" xfId="1" applyNumberFormat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3" fontId="7" fillId="4" borderId="31" xfId="1" applyNumberFormat="1" applyFont="1" applyFill="1" applyBorder="1" applyAlignment="1">
      <alignment horizontal="left" vertical="center"/>
    </xf>
    <xf numFmtId="3" fontId="7" fillId="4" borderId="32" xfId="1" applyNumberFormat="1" applyFont="1" applyFill="1" applyBorder="1" applyAlignment="1">
      <alignment horizontal="left" vertical="center"/>
    </xf>
    <xf numFmtId="3" fontId="1" fillId="5" borderId="39" xfId="1" applyNumberFormat="1" applyFill="1" applyBorder="1" applyAlignment="1">
      <alignment horizontal="left" vertical="center"/>
    </xf>
    <xf numFmtId="3" fontId="1" fillId="5" borderId="42" xfId="1" applyNumberFormat="1" applyFill="1" applyBorder="1" applyAlignment="1">
      <alignment horizontal="left" vertical="center"/>
    </xf>
    <xf numFmtId="3" fontId="1" fillId="5" borderId="43" xfId="1" applyNumberFormat="1" applyFill="1" applyBorder="1" applyAlignment="1">
      <alignment horizontal="left" vertical="center"/>
    </xf>
    <xf numFmtId="4" fontId="1" fillId="0" borderId="0" xfId="1" applyNumberFormat="1"/>
    <xf numFmtId="49" fontId="21" fillId="0" borderId="11" xfId="0" applyNumberFormat="1" applyFont="1" applyBorder="1" applyAlignment="1">
      <alignment horizontal="left" vertical="center"/>
    </xf>
    <xf numFmtId="49" fontId="21" fillId="0" borderId="34" xfId="0" applyNumberFormat="1" applyFont="1" applyBorder="1" applyAlignment="1">
      <alignment horizontal="left" vertical="center"/>
    </xf>
    <xf numFmtId="49" fontId="21" fillId="0" borderId="35" xfId="0" applyNumberFormat="1" applyFont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22" fillId="0" borderId="35" xfId="3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21" xfId="1" applyFont="1" applyBorder="1" applyAlignment="1">
      <alignment horizontal="left" vertical="center" wrapText="1"/>
    </xf>
    <xf numFmtId="0" fontId="10" fillId="3" borderId="28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49" fontId="3" fillId="0" borderId="35" xfId="1" applyNumberFormat="1" applyFont="1" applyBorder="1" applyAlignment="1">
      <alignment horizontal="left" vertical="center"/>
    </xf>
    <xf numFmtId="0" fontId="3" fillId="5" borderId="35" xfId="1" applyFont="1" applyFill="1" applyBorder="1" applyAlignment="1">
      <alignment horizontal="left" vertical="center"/>
    </xf>
    <xf numFmtId="0" fontId="10" fillId="4" borderId="35" xfId="1" applyFont="1" applyFill="1" applyBorder="1" applyAlignment="1">
      <alignment horizontal="left" vertical="center"/>
    </xf>
    <xf numFmtId="0" fontId="10" fillId="6" borderId="49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6" borderId="35" xfId="1" applyFont="1" applyFill="1" applyBorder="1" applyAlignment="1">
      <alignment horizontal="left" vertical="center"/>
    </xf>
    <xf numFmtId="0" fontId="3" fillId="7" borderId="35" xfId="1" applyFont="1" applyFill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24" fillId="3" borderId="29" xfId="1" applyFont="1" applyFill="1" applyBorder="1" applyAlignment="1">
      <alignment horizontal="left" vertical="center" wrapText="1"/>
    </xf>
    <xf numFmtId="49" fontId="21" fillId="4" borderId="7" xfId="0" applyNumberFormat="1" applyFont="1" applyFill="1" applyBorder="1" applyAlignment="1">
      <alignment horizontal="left" vertical="center"/>
    </xf>
    <xf numFmtId="0" fontId="24" fillId="0" borderId="36" xfId="1" applyFont="1" applyBorder="1" applyAlignment="1">
      <alignment horizontal="left" vertical="center" wrapText="1"/>
    </xf>
    <xf numFmtId="0" fontId="23" fillId="0" borderId="36" xfId="1" applyFont="1" applyBorder="1" applyAlignment="1">
      <alignment horizontal="left" vertical="center" wrapText="1"/>
    </xf>
    <xf numFmtId="4" fontId="24" fillId="0" borderId="3" xfId="1" applyNumberFormat="1" applyFont="1" applyBorder="1" applyAlignment="1">
      <alignment horizontal="left" vertical="center"/>
    </xf>
    <xf numFmtId="4" fontId="23" fillId="0" borderId="36" xfId="1" applyNumberFormat="1" applyFont="1" applyBorder="1" applyAlignment="1">
      <alignment horizontal="left" vertical="center" wrapText="1"/>
    </xf>
    <xf numFmtId="4" fontId="24" fillId="0" borderId="36" xfId="1" applyNumberFormat="1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 wrapText="1"/>
    </xf>
    <xf numFmtId="4" fontId="23" fillId="0" borderId="36" xfId="1" applyNumberFormat="1" applyFont="1" applyBorder="1" applyAlignment="1">
      <alignment horizontal="left" vertical="center"/>
    </xf>
    <xf numFmtId="164" fontId="23" fillId="0" borderId="35" xfId="3" applyFont="1" applyFill="1" applyBorder="1" applyAlignment="1">
      <alignment horizontal="left" vertical="center" wrapText="1"/>
    </xf>
    <xf numFmtId="0" fontId="17" fillId="0" borderId="35" xfId="1" quotePrefix="1" applyFont="1" applyBorder="1" applyAlignment="1">
      <alignment horizontal="left" vertical="center" wrapText="1"/>
    </xf>
    <xf numFmtId="3" fontId="1" fillId="0" borderId="61" xfId="1" applyNumberFormat="1" applyBorder="1" applyAlignment="1">
      <alignment horizontal="left" vertical="center" wrapText="1"/>
    </xf>
    <xf numFmtId="0" fontId="10" fillId="0" borderId="0" xfId="0" applyFont="1"/>
    <xf numFmtId="0" fontId="3" fillId="0" borderId="0" xfId="1" applyFont="1" applyAlignment="1">
      <alignment horizontal="left" vertical="center" wrapText="1"/>
    </xf>
    <xf numFmtId="0" fontId="1" fillId="0" borderId="0" xfId="0" applyFont="1"/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1" xfId="0" applyBorder="1"/>
    <xf numFmtId="0" fontId="5" fillId="0" borderId="2" xfId="1" applyFont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0" fillId="0" borderId="12" xfId="0" applyBorder="1"/>
    <xf numFmtId="0" fontId="8" fillId="0" borderId="3" xfId="1" applyFont="1" applyBorder="1" applyAlignment="1">
      <alignment horizontal="center" vertical="center" wrapText="1"/>
    </xf>
    <xf numFmtId="0" fontId="0" fillId="0" borderId="13" xfId="0" applyBorder="1"/>
    <xf numFmtId="0" fontId="7" fillId="0" borderId="4" xfId="1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7" fillId="0" borderId="7" xfId="1" applyFont="1" applyBorder="1" applyAlignment="1">
      <alignment horizontal="left" vertical="center"/>
    </xf>
    <xf numFmtId="0" fontId="0" fillId="0" borderId="8" xfId="0" applyBorder="1"/>
    <xf numFmtId="0" fontId="7" fillId="0" borderId="9" xfId="1" applyFont="1" applyBorder="1" applyAlignment="1">
      <alignment horizontal="center" vertical="center" wrapText="1"/>
    </xf>
    <xf numFmtId="0" fontId="0" fillId="0" borderId="18" xfId="0" applyBorder="1"/>
    <xf numFmtId="4" fontId="7" fillId="0" borderId="10" xfId="1" applyNumberFormat="1" applyFont="1" applyBorder="1" applyAlignment="1">
      <alignment horizontal="center" vertical="center" wrapText="1"/>
    </xf>
    <xf numFmtId="0" fontId="0" fillId="0" borderId="19" xfId="0" applyBorder="1"/>
    <xf numFmtId="0" fontId="10" fillId="3" borderId="34" xfId="1" applyFont="1" applyFill="1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10" fillId="4" borderId="34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/>
    <xf numFmtId="0" fontId="10" fillId="0" borderId="34" xfId="1" applyFont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0" fillId="0" borderId="52" xfId="0" applyBorder="1"/>
    <xf numFmtId="0" fontId="0" fillId="0" borderId="53" xfId="0" applyBorder="1"/>
  </cellXfs>
  <cellStyles count="4">
    <cellStyle name="Comma 2" xfId="3" xr:uid="{6EF48CF1-EFAC-47AD-A9BE-8937CCD853B8}"/>
    <cellStyle name="Normal" xfId="0" builtinId="0"/>
    <cellStyle name="Normal 2 12" xfId="2" xr:uid="{EFD3DA89-5E80-4955-B91F-18434FC32E47}"/>
    <cellStyle name="Normal 2 2 2" xfId="1" xr:uid="{D0B9B7E5-3C4F-48C2-B795-DF68846A5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B78E-0BD0-4855-B438-A2583BDC75BB}">
  <sheetPr>
    <tabColor rgb="FFFF0000"/>
    <pageSetUpPr fitToPage="1"/>
  </sheetPr>
  <dimension ref="A1:V852"/>
  <sheetViews>
    <sheetView tabSelected="1" zoomScale="80" zoomScaleNormal="80" workbookViewId="0">
      <pane ySplit="8" topLeftCell="A438" activePane="bottomLeft" state="frozen"/>
      <selection pane="bottomLeft" activeCell="N462" sqref="N462"/>
    </sheetView>
  </sheetViews>
  <sheetFormatPr defaultColWidth="9.6640625" defaultRowHeight="16.5" x14ac:dyDescent="0.2"/>
  <cols>
    <col min="1" max="1" width="4.5546875" style="1" customWidth="1"/>
    <col min="2" max="2" width="8.77734375" style="177" bestFit="1" customWidth="1"/>
    <col min="3" max="3" width="7.77734375" style="1" bestFit="1" customWidth="1"/>
    <col min="4" max="4" width="7.6640625" style="1" customWidth="1"/>
    <col min="5" max="5" width="2.77734375" style="1" bestFit="1" customWidth="1"/>
    <col min="6" max="6" width="3.33203125" style="1" bestFit="1" customWidth="1"/>
    <col min="7" max="7" width="52.21875" style="2" customWidth="1"/>
    <col min="8" max="8" width="12.77734375" style="3" customWidth="1"/>
    <col min="9" max="9" width="12.77734375" style="4" customWidth="1"/>
    <col min="10" max="10" width="12.77734375" style="3" customWidth="1"/>
    <col min="11" max="11" width="10.109375" style="5" customWidth="1"/>
    <col min="12" max="12" width="16.109375" style="3" customWidth="1"/>
    <col min="13" max="15" width="12.77734375" style="3" customWidth="1"/>
    <col min="16" max="16" width="13.21875" style="6" customWidth="1"/>
    <col min="17" max="17" width="14.77734375" style="7" customWidth="1"/>
    <col min="18" max="18" width="9.6640625" style="8" customWidth="1"/>
    <col min="19" max="19" width="13.21875" style="8" customWidth="1"/>
    <col min="20" max="20" width="12.21875" style="8" customWidth="1"/>
    <col min="21" max="21" width="38.21875" style="8" customWidth="1"/>
    <col min="22" max="22" width="11" style="8" bestFit="1" customWidth="1"/>
    <col min="23" max="37" width="9.6640625" style="8" customWidth="1"/>
    <col min="38" max="16384" width="9.6640625" style="8"/>
  </cols>
  <sheetData>
    <row r="1" spans="1:18" ht="18" x14ac:dyDescent="0.2">
      <c r="A1" s="9" t="s">
        <v>405</v>
      </c>
    </row>
    <row r="2" spans="1:18" ht="17.45" customHeight="1" x14ac:dyDescent="0.2">
      <c r="C2" s="10"/>
      <c r="D2" s="208"/>
      <c r="E2" s="209"/>
      <c r="F2" s="209"/>
      <c r="R2" s="12"/>
    </row>
    <row r="3" spans="1:18" ht="17.45" customHeight="1" x14ac:dyDescent="0.2">
      <c r="C3" s="10"/>
      <c r="D3" s="11"/>
      <c r="R3" s="12"/>
    </row>
    <row r="4" spans="1:18" ht="17.45" customHeight="1" x14ac:dyDescent="0.2">
      <c r="C4" s="10"/>
      <c r="D4" s="11"/>
      <c r="R4" s="12"/>
    </row>
    <row r="5" spans="1:18" ht="18" customHeight="1" thickBot="1" x14ac:dyDescent="0.25">
      <c r="A5" s="10"/>
      <c r="B5" s="178"/>
      <c r="C5" s="10"/>
      <c r="D5" s="10"/>
      <c r="E5" s="10"/>
      <c r="F5" s="10"/>
      <c r="G5" s="208" t="s">
        <v>410</v>
      </c>
      <c r="H5" s="210"/>
      <c r="I5" s="211"/>
      <c r="J5" s="210"/>
      <c r="K5" s="212"/>
      <c r="L5" s="210"/>
      <c r="M5" s="210"/>
      <c r="N5" s="213"/>
      <c r="O5" s="13"/>
      <c r="R5" s="12"/>
    </row>
    <row r="6" spans="1:18" ht="16.149999999999999" customHeight="1" thickBot="1" x14ac:dyDescent="0.25">
      <c r="A6" s="214" t="s">
        <v>0</v>
      </c>
      <c r="B6" s="216" t="s">
        <v>1</v>
      </c>
      <c r="C6" s="218" t="s">
        <v>2</v>
      </c>
      <c r="D6" s="218" t="s">
        <v>3</v>
      </c>
      <c r="E6" s="218" t="s">
        <v>4</v>
      </c>
      <c r="F6" s="218" t="s">
        <v>5</v>
      </c>
      <c r="G6" s="220" t="s">
        <v>6</v>
      </c>
      <c r="H6" s="222" t="s">
        <v>7</v>
      </c>
      <c r="I6" s="223"/>
      <c r="J6" s="223"/>
      <c r="K6" s="224"/>
      <c r="L6" s="225" t="s">
        <v>8</v>
      </c>
      <c r="M6" s="223"/>
      <c r="N6" s="223"/>
      <c r="O6" s="226"/>
      <c r="P6" s="227" t="s">
        <v>9</v>
      </c>
      <c r="Q6" s="229" t="s">
        <v>10</v>
      </c>
      <c r="R6" s="12"/>
    </row>
    <row r="7" spans="1:18" ht="78.599999999999994" customHeight="1" thickBot="1" x14ac:dyDescent="0.25">
      <c r="A7" s="215"/>
      <c r="B7" s="217"/>
      <c r="C7" s="219"/>
      <c r="D7" s="219"/>
      <c r="E7" s="219"/>
      <c r="F7" s="219"/>
      <c r="G7" s="221"/>
      <c r="H7" s="14" t="s">
        <v>11</v>
      </c>
      <c r="I7" s="15" t="s">
        <v>12</v>
      </c>
      <c r="J7" s="16" t="s">
        <v>13</v>
      </c>
      <c r="K7" s="17" t="s">
        <v>14</v>
      </c>
      <c r="L7" s="18" t="s">
        <v>15</v>
      </c>
      <c r="M7" s="16" t="s">
        <v>400</v>
      </c>
      <c r="N7" s="16" t="s">
        <v>401</v>
      </c>
      <c r="O7" s="19" t="s">
        <v>16</v>
      </c>
      <c r="P7" s="228"/>
      <c r="Q7" s="230"/>
      <c r="R7" s="20"/>
    </row>
    <row r="8" spans="1:18" ht="15.6" customHeight="1" thickBot="1" x14ac:dyDescent="0.25">
      <c r="A8" s="21"/>
      <c r="B8" s="179"/>
      <c r="C8" s="22"/>
      <c r="D8" s="22"/>
      <c r="E8" s="22"/>
      <c r="F8" s="22"/>
      <c r="G8" s="23">
        <v>1</v>
      </c>
      <c r="H8" s="24">
        <v>2</v>
      </c>
      <c r="I8" s="25">
        <v>3</v>
      </c>
      <c r="J8" s="26">
        <v>4</v>
      </c>
      <c r="K8" s="27" t="s">
        <v>17</v>
      </c>
      <c r="L8" s="28">
        <v>6</v>
      </c>
      <c r="M8" s="26">
        <v>7</v>
      </c>
      <c r="N8" s="26">
        <v>8</v>
      </c>
      <c r="O8" s="29" t="s">
        <v>18</v>
      </c>
      <c r="P8" s="30" t="s">
        <v>19</v>
      </c>
      <c r="Q8" s="31" t="s">
        <v>20</v>
      </c>
      <c r="R8" s="32"/>
    </row>
    <row r="9" spans="1:18" ht="18" customHeight="1" thickBot="1" x14ac:dyDescent="0.25">
      <c r="A9" s="193" t="s">
        <v>362</v>
      </c>
      <c r="B9" s="180"/>
      <c r="C9" s="33"/>
      <c r="D9" s="33"/>
      <c r="E9" s="33"/>
      <c r="F9" s="33"/>
      <c r="G9" s="192" t="s">
        <v>22</v>
      </c>
      <c r="H9" s="34">
        <f>+H10+H53+H51+H36+H57+H40</f>
        <v>48048000</v>
      </c>
      <c r="I9" s="34">
        <f>+I10+I53+I51+I36+I57+I40</f>
        <v>0</v>
      </c>
      <c r="J9" s="34">
        <f>+J10+J53+J51+J36+J57+J40</f>
        <v>48048000</v>
      </c>
      <c r="K9" s="36" t="s">
        <v>23</v>
      </c>
      <c r="L9" s="165">
        <f>+L10+L53+L51+L36+L57+L40</f>
        <v>21024000</v>
      </c>
      <c r="M9" s="35">
        <v>11276723</v>
      </c>
      <c r="N9" s="35">
        <f>+N10+N53+N51+N36+N57+N40</f>
        <v>1365038</v>
      </c>
      <c r="O9" s="166">
        <f>+O10+O53+O51+O36+O57+O40</f>
        <v>12641761</v>
      </c>
      <c r="P9" s="37">
        <f>+P10+P34</f>
        <v>1759489</v>
      </c>
      <c r="Q9" s="38"/>
      <c r="R9" s="39"/>
    </row>
    <row r="10" spans="1:18" ht="16.149999999999999" customHeight="1" x14ac:dyDescent="0.2">
      <c r="A10" s="171" t="s">
        <v>363</v>
      </c>
      <c r="B10" s="181"/>
      <c r="C10" s="40"/>
      <c r="D10" s="40"/>
      <c r="E10" s="40"/>
      <c r="F10" s="40"/>
      <c r="G10" s="196" t="s">
        <v>391</v>
      </c>
      <c r="H10" s="41">
        <f>+H13+H25+H11</f>
        <v>27048000</v>
      </c>
      <c r="I10" s="41">
        <f>+I13+I25+I11</f>
        <v>0</v>
      </c>
      <c r="J10" s="41">
        <f>+J13+J25+J11</f>
        <v>27048000</v>
      </c>
      <c r="K10" s="42">
        <f t="shared" ref="K10:K39" si="0">I10/H10*100</f>
        <v>0</v>
      </c>
      <c r="L10" s="41">
        <f>+L13+L25+L11</f>
        <v>14024000</v>
      </c>
      <c r="M10" s="41">
        <v>10899473</v>
      </c>
      <c r="N10" s="41">
        <f>+N13+N25+N11</f>
        <v>1365038</v>
      </c>
      <c r="O10" s="41">
        <f>+O13+O25+O11</f>
        <v>12264511</v>
      </c>
      <c r="P10" s="43">
        <f t="shared" ref="P10:P39" si="1">L10-O10</f>
        <v>1759489</v>
      </c>
      <c r="Q10" s="42">
        <f t="shared" ref="Q10:Q39" si="2">ROUND(O10/L10*100,2)</f>
        <v>87.45</v>
      </c>
      <c r="R10" s="39"/>
    </row>
    <row r="11" spans="1:18" ht="28.15" customHeight="1" x14ac:dyDescent="0.2">
      <c r="A11" s="171"/>
      <c r="B11" s="182"/>
      <c r="C11" s="45"/>
      <c r="D11" s="45"/>
      <c r="E11" s="45"/>
      <c r="F11" s="45"/>
      <c r="G11" s="197" t="s">
        <v>24</v>
      </c>
      <c r="H11" s="47"/>
      <c r="I11" s="47"/>
      <c r="J11" s="48">
        <f t="shared" ref="J11:J58" si="3">H11-I11</f>
        <v>0</v>
      </c>
      <c r="K11" s="49" t="e">
        <f t="shared" si="0"/>
        <v>#DIV/0!</v>
      </c>
      <c r="L11" s="47"/>
      <c r="M11" s="47">
        <v>0</v>
      </c>
      <c r="N11" s="47"/>
      <c r="O11" s="50">
        <f>M11+N11</f>
        <v>0</v>
      </c>
      <c r="P11" s="51">
        <f t="shared" si="1"/>
        <v>0</v>
      </c>
      <c r="Q11" s="49" t="e">
        <f t="shared" si="2"/>
        <v>#DIV/0!</v>
      </c>
      <c r="R11" s="39"/>
    </row>
    <row r="12" spans="1:18" ht="28.15" customHeight="1" x14ac:dyDescent="0.2">
      <c r="A12" s="44"/>
      <c r="B12" s="183"/>
      <c r="C12" s="45"/>
      <c r="D12" s="45"/>
      <c r="E12" s="45"/>
      <c r="F12" s="45"/>
      <c r="G12" s="197" t="s">
        <v>25</v>
      </c>
      <c r="H12" s="47"/>
      <c r="I12" s="47"/>
      <c r="J12" s="48">
        <f t="shared" si="3"/>
        <v>0</v>
      </c>
      <c r="K12" s="49" t="e">
        <f t="shared" si="0"/>
        <v>#DIV/0!</v>
      </c>
      <c r="L12" s="47"/>
      <c r="M12" s="47">
        <v>0</v>
      </c>
      <c r="N12" s="47"/>
      <c r="O12" s="50">
        <f>M12+N12</f>
        <v>0</v>
      </c>
      <c r="P12" s="51">
        <f t="shared" si="1"/>
        <v>0</v>
      </c>
      <c r="Q12" s="49" t="e">
        <f t="shared" si="2"/>
        <v>#DIV/0!</v>
      </c>
      <c r="R12" s="39"/>
    </row>
    <row r="13" spans="1:18" ht="16.149999999999999" customHeight="1" x14ac:dyDescent="0.2">
      <c r="A13" s="44">
        <v>2000</v>
      </c>
      <c r="B13" s="182"/>
      <c r="C13" s="45"/>
      <c r="D13" s="45"/>
      <c r="E13" s="45"/>
      <c r="F13" s="45"/>
      <c r="G13" s="198" t="s">
        <v>26</v>
      </c>
      <c r="H13" s="47">
        <f>+H14+H19</f>
        <v>27000000</v>
      </c>
      <c r="I13" s="47">
        <f>+I14+I19</f>
        <v>0</v>
      </c>
      <c r="J13" s="47">
        <f>+J14+J19</f>
        <v>27000000</v>
      </c>
      <c r="K13" s="49">
        <f t="shared" si="0"/>
        <v>0</v>
      </c>
      <c r="L13" s="47">
        <f>+L14+L19</f>
        <v>14000000</v>
      </c>
      <c r="M13" s="47">
        <v>10790179</v>
      </c>
      <c r="N13" s="47">
        <f>+N14+N19</f>
        <v>1360313</v>
      </c>
      <c r="O13" s="50">
        <f>+O14+O19</f>
        <v>12150492</v>
      </c>
      <c r="P13" s="51">
        <f t="shared" si="1"/>
        <v>1849508</v>
      </c>
      <c r="Q13" s="49">
        <f t="shared" si="2"/>
        <v>86.79</v>
      </c>
      <c r="R13" s="39"/>
    </row>
    <row r="14" spans="1:18" ht="16.149999999999999" customHeight="1" x14ac:dyDescent="0.2">
      <c r="A14" s="44">
        <v>2004</v>
      </c>
      <c r="B14" s="182"/>
      <c r="C14" s="45"/>
      <c r="D14" s="45"/>
      <c r="E14" s="45"/>
      <c r="F14" s="45"/>
      <c r="G14" s="198" t="s">
        <v>27</v>
      </c>
      <c r="H14" s="47">
        <f>+H15+H16+H17+H18</f>
        <v>27000000</v>
      </c>
      <c r="I14" s="47">
        <f>+I15+I16+I17+I18</f>
        <v>0</v>
      </c>
      <c r="J14" s="47">
        <f>+J15+J16+J17+J18</f>
        <v>27000000</v>
      </c>
      <c r="K14" s="49">
        <f t="shared" si="0"/>
        <v>0</v>
      </c>
      <c r="L14" s="47">
        <f>+L15+L16+L17+L18</f>
        <v>14000000</v>
      </c>
      <c r="M14" s="47">
        <v>10789387</v>
      </c>
      <c r="N14" s="47">
        <f>+N15+N16+N17+N18</f>
        <v>1360178</v>
      </c>
      <c r="O14" s="50">
        <f>+O15+O16+O17+O18</f>
        <v>12149565</v>
      </c>
      <c r="P14" s="51">
        <f t="shared" si="1"/>
        <v>1850435</v>
      </c>
      <c r="Q14" s="49">
        <f t="shared" si="2"/>
        <v>86.78</v>
      </c>
      <c r="R14" s="39"/>
    </row>
    <row r="15" spans="1:18" ht="16.149999999999999" customHeight="1" x14ac:dyDescent="0.2">
      <c r="A15" s="44"/>
      <c r="B15" s="183" t="s">
        <v>136</v>
      </c>
      <c r="C15" s="52" t="s">
        <v>62</v>
      </c>
      <c r="D15" s="45"/>
      <c r="E15" s="45"/>
      <c r="F15" s="45"/>
      <c r="G15" s="199" t="s">
        <v>364</v>
      </c>
      <c r="H15" s="47">
        <v>0</v>
      </c>
      <c r="I15" s="47">
        <v>0</v>
      </c>
      <c r="J15" s="48">
        <f t="shared" si="3"/>
        <v>0</v>
      </c>
      <c r="K15" s="49" t="e">
        <f t="shared" si="0"/>
        <v>#DIV/0!</v>
      </c>
      <c r="L15" s="47"/>
      <c r="M15" s="47">
        <v>34103</v>
      </c>
      <c r="N15" s="47">
        <v>317</v>
      </c>
      <c r="O15" s="50">
        <f>M15+N15</f>
        <v>34420</v>
      </c>
      <c r="P15" s="51">
        <f t="shared" si="1"/>
        <v>-34420</v>
      </c>
      <c r="Q15" s="49" t="e">
        <f t="shared" si="2"/>
        <v>#DIV/0!</v>
      </c>
      <c r="R15" s="55"/>
    </row>
    <row r="16" spans="1:18" ht="38.450000000000003" customHeight="1" x14ac:dyDescent="0.2">
      <c r="A16" s="56"/>
      <c r="B16" s="183" t="s">
        <v>138</v>
      </c>
      <c r="C16" s="52" t="s">
        <v>394</v>
      </c>
      <c r="D16" s="54"/>
      <c r="E16" s="54"/>
      <c r="F16" s="54"/>
      <c r="G16" s="200" t="s">
        <v>365</v>
      </c>
      <c r="H16" s="47">
        <v>0</v>
      </c>
      <c r="I16" s="47">
        <v>0</v>
      </c>
      <c r="J16" s="48">
        <f t="shared" si="3"/>
        <v>0</v>
      </c>
      <c r="K16" s="49" t="e">
        <f t="shared" si="0"/>
        <v>#DIV/0!</v>
      </c>
      <c r="L16" s="47"/>
      <c r="M16" s="47">
        <v>434</v>
      </c>
      <c r="N16" s="47">
        <v>625</v>
      </c>
      <c r="O16" s="53">
        <f>M16+N16</f>
        <v>1059</v>
      </c>
      <c r="P16" s="51">
        <f t="shared" si="1"/>
        <v>-1059</v>
      </c>
      <c r="Q16" s="49" t="e">
        <f t="shared" si="2"/>
        <v>#DIV/0!</v>
      </c>
      <c r="R16" s="39"/>
    </row>
    <row r="17" spans="1:18" ht="37.9" customHeight="1" x14ac:dyDescent="0.2">
      <c r="A17" s="56" t="s">
        <v>167</v>
      </c>
      <c r="B17" s="183" t="s">
        <v>64</v>
      </c>
      <c r="C17" s="52" t="s">
        <v>394</v>
      </c>
      <c r="D17" s="54"/>
      <c r="E17" s="54"/>
      <c r="F17" s="54"/>
      <c r="G17" s="197" t="s">
        <v>28</v>
      </c>
      <c r="H17" s="47">
        <v>23000000</v>
      </c>
      <c r="I17" s="47"/>
      <c r="J17" s="48">
        <f t="shared" si="3"/>
        <v>23000000</v>
      </c>
      <c r="K17" s="49">
        <f t="shared" si="0"/>
        <v>0</v>
      </c>
      <c r="L17" s="47">
        <v>11000000</v>
      </c>
      <c r="M17" s="47">
        <v>7224428</v>
      </c>
      <c r="N17" s="47">
        <v>1266246</v>
      </c>
      <c r="O17" s="53">
        <f t="shared" ref="O17:O24" si="4">M17+N17</f>
        <v>8490674</v>
      </c>
      <c r="P17" s="51">
        <f t="shared" si="1"/>
        <v>2509326</v>
      </c>
      <c r="Q17" s="49">
        <f t="shared" si="2"/>
        <v>77.19</v>
      </c>
      <c r="R17" s="39"/>
    </row>
    <row r="18" spans="1:18" ht="36.6" customHeight="1" x14ac:dyDescent="0.2">
      <c r="A18" s="56"/>
      <c r="B18" s="183" t="s">
        <v>366</v>
      </c>
      <c r="C18" s="52" t="s">
        <v>394</v>
      </c>
      <c r="D18" s="54"/>
      <c r="E18" s="54"/>
      <c r="F18" s="54"/>
      <c r="G18" s="197" t="s">
        <v>29</v>
      </c>
      <c r="H18" s="47">
        <v>4000000</v>
      </c>
      <c r="I18" s="47"/>
      <c r="J18" s="48">
        <f t="shared" si="3"/>
        <v>4000000</v>
      </c>
      <c r="K18" s="49">
        <f t="shared" si="0"/>
        <v>0</v>
      </c>
      <c r="L18" s="47">
        <v>3000000</v>
      </c>
      <c r="M18" s="47">
        <v>3530422</v>
      </c>
      <c r="N18" s="47">
        <v>92990</v>
      </c>
      <c r="O18" s="53">
        <f t="shared" si="4"/>
        <v>3623412</v>
      </c>
      <c r="P18" s="51">
        <f t="shared" si="1"/>
        <v>-623412</v>
      </c>
      <c r="Q18" s="49">
        <f t="shared" si="2"/>
        <v>120.78</v>
      </c>
      <c r="R18" s="39"/>
    </row>
    <row r="19" spans="1:18" ht="16.149999999999999" customHeight="1" x14ac:dyDescent="0.2">
      <c r="A19" s="44">
        <v>2104</v>
      </c>
      <c r="B19" s="182"/>
      <c r="C19" s="45"/>
      <c r="D19" s="45"/>
      <c r="E19" s="45"/>
      <c r="F19" s="45"/>
      <c r="G19" s="194" t="s">
        <v>30</v>
      </c>
      <c r="H19" s="47">
        <f>+H20+H24</f>
        <v>0</v>
      </c>
      <c r="I19" s="47">
        <f>+I20+I24</f>
        <v>0</v>
      </c>
      <c r="J19" s="48">
        <f t="shared" si="3"/>
        <v>0</v>
      </c>
      <c r="K19" s="49" t="e">
        <f t="shared" si="0"/>
        <v>#DIV/0!</v>
      </c>
      <c r="L19" s="47">
        <f>+L20+L24</f>
        <v>0</v>
      </c>
      <c r="M19" s="47">
        <v>792</v>
      </c>
      <c r="N19" s="47">
        <f>+N20+N24</f>
        <v>135</v>
      </c>
      <c r="O19" s="47">
        <f>+O20+O24</f>
        <v>927</v>
      </c>
      <c r="P19" s="51">
        <f t="shared" si="1"/>
        <v>-927</v>
      </c>
      <c r="Q19" s="49" t="e">
        <f t="shared" si="2"/>
        <v>#DIV/0!</v>
      </c>
      <c r="R19" s="39"/>
    </row>
    <row r="20" spans="1:18" ht="36" customHeight="1" x14ac:dyDescent="0.2">
      <c r="A20" s="44"/>
      <c r="B20" s="183" t="s">
        <v>136</v>
      </c>
      <c r="C20" s="45"/>
      <c r="D20" s="45"/>
      <c r="E20" s="45"/>
      <c r="F20" s="45"/>
      <c r="G20" s="200" t="s">
        <v>367</v>
      </c>
      <c r="H20" s="47">
        <v>0</v>
      </c>
      <c r="I20" s="47">
        <v>0</v>
      </c>
      <c r="J20" s="48">
        <f t="shared" si="3"/>
        <v>0</v>
      </c>
      <c r="K20" s="49" t="e">
        <f t="shared" si="0"/>
        <v>#DIV/0!</v>
      </c>
      <c r="L20" s="47">
        <f>L21+L22</f>
        <v>0</v>
      </c>
      <c r="M20" s="47">
        <v>792</v>
      </c>
      <c r="N20" s="47">
        <f>N21+N22</f>
        <v>135</v>
      </c>
      <c r="O20" s="47">
        <f t="shared" si="4"/>
        <v>927</v>
      </c>
      <c r="P20" s="51">
        <f t="shared" si="1"/>
        <v>-927</v>
      </c>
      <c r="Q20" s="49" t="e">
        <f t="shared" si="2"/>
        <v>#DIV/0!</v>
      </c>
      <c r="R20" s="55"/>
    </row>
    <row r="21" spans="1:18" ht="16.149999999999999" customHeight="1" x14ac:dyDescent="0.2">
      <c r="A21" s="56"/>
      <c r="B21" s="183"/>
      <c r="C21" s="52" t="s">
        <v>62</v>
      </c>
      <c r="D21" s="54"/>
      <c r="E21" s="54"/>
      <c r="F21" s="54"/>
      <c r="G21" s="201" t="s">
        <v>31</v>
      </c>
      <c r="H21" s="47"/>
      <c r="I21" s="47"/>
      <c r="J21" s="48">
        <f t="shared" si="3"/>
        <v>0</v>
      </c>
      <c r="K21" s="49" t="e">
        <f t="shared" si="0"/>
        <v>#DIV/0!</v>
      </c>
      <c r="L21" s="47"/>
      <c r="M21" s="47">
        <v>792</v>
      </c>
      <c r="N21" s="47">
        <v>135</v>
      </c>
      <c r="O21" s="47">
        <f t="shared" si="4"/>
        <v>927</v>
      </c>
      <c r="P21" s="51">
        <f t="shared" si="1"/>
        <v>-927</v>
      </c>
      <c r="Q21" s="49" t="e">
        <f t="shared" si="2"/>
        <v>#DIV/0!</v>
      </c>
      <c r="R21" s="39"/>
    </row>
    <row r="22" spans="1:18" ht="30" x14ac:dyDescent="0.2">
      <c r="A22" s="56"/>
      <c r="B22" s="183"/>
      <c r="C22" s="52" t="s">
        <v>136</v>
      </c>
      <c r="D22" s="54"/>
      <c r="E22" s="54"/>
      <c r="F22" s="54"/>
      <c r="G22" s="200" t="s">
        <v>32</v>
      </c>
      <c r="H22" s="47"/>
      <c r="I22" s="47"/>
      <c r="J22" s="48">
        <f t="shared" si="3"/>
        <v>0</v>
      </c>
      <c r="K22" s="49" t="e">
        <f t="shared" si="0"/>
        <v>#DIV/0!</v>
      </c>
      <c r="L22" s="47"/>
      <c r="M22" s="47">
        <v>0</v>
      </c>
      <c r="N22" s="47"/>
      <c r="O22" s="47">
        <f t="shared" si="4"/>
        <v>0</v>
      </c>
      <c r="P22" s="51">
        <f t="shared" si="1"/>
        <v>0</v>
      </c>
      <c r="Q22" s="49" t="e">
        <f t="shared" si="2"/>
        <v>#DIV/0!</v>
      </c>
      <c r="R22" s="39"/>
    </row>
    <row r="23" spans="1:18" ht="42" customHeight="1" x14ac:dyDescent="0.2">
      <c r="A23" s="56"/>
      <c r="B23" s="183" t="s">
        <v>368</v>
      </c>
      <c r="C23" s="58"/>
      <c r="D23" s="54"/>
      <c r="E23" s="54"/>
      <c r="F23" s="54"/>
      <c r="G23" s="197" t="s">
        <v>369</v>
      </c>
      <c r="H23" s="47"/>
      <c r="I23" s="47"/>
      <c r="J23" s="48">
        <f t="shared" si="3"/>
        <v>0</v>
      </c>
      <c r="K23" s="49" t="e">
        <f t="shared" si="0"/>
        <v>#DIV/0!</v>
      </c>
      <c r="L23" s="47"/>
      <c r="M23" s="47">
        <v>0</v>
      </c>
      <c r="N23" s="47"/>
      <c r="O23" s="47">
        <f t="shared" si="4"/>
        <v>0</v>
      </c>
      <c r="P23" s="51">
        <f t="shared" si="1"/>
        <v>0</v>
      </c>
      <c r="Q23" s="49" t="e">
        <f t="shared" si="2"/>
        <v>#DIV/0!</v>
      </c>
      <c r="R23" s="39"/>
    </row>
    <row r="24" spans="1:18" ht="42" customHeight="1" x14ac:dyDescent="0.2">
      <c r="A24" s="56"/>
      <c r="B24" s="183" t="s">
        <v>64</v>
      </c>
      <c r="C24" s="58"/>
      <c r="D24" s="54"/>
      <c r="E24" s="54"/>
      <c r="F24" s="54"/>
      <c r="G24" s="197" t="s">
        <v>33</v>
      </c>
      <c r="H24" s="47"/>
      <c r="I24" s="47"/>
      <c r="J24" s="48">
        <f t="shared" si="3"/>
        <v>0</v>
      </c>
      <c r="K24" s="49" t="e">
        <f t="shared" si="0"/>
        <v>#DIV/0!</v>
      </c>
      <c r="L24" s="47"/>
      <c r="M24" s="47">
        <v>0</v>
      </c>
      <c r="N24" s="47"/>
      <c r="O24" s="47">
        <f t="shared" si="4"/>
        <v>0</v>
      </c>
      <c r="P24" s="51">
        <f t="shared" si="1"/>
        <v>0</v>
      </c>
      <c r="Q24" s="49" t="e">
        <f t="shared" si="2"/>
        <v>#DIV/0!</v>
      </c>
      <c r="R24" s="39"/>
    </row>
    <row r="25" spans="1:18" ht="16.149999999999999" customHeight="1" x14ac:dyDescent="0.2">
      <c r="A25" s="172" t="s">
        <v>370</v>
      </c>
      <c r="B25" s="173" t="s">
        <v>288</v>
      </c>
      <c r="C25" s="45"/>
      <c r="D25" s="45"/>
      <c r="E25" s="45"/>
      <c r="F25" s="45"/>
      <c r="G25" s="198" t="s">
        <v>34</v>
      </c>
      <c r="H25" s="47">
        <f>+H26+H30</f>
        <v>48000</v>
      </c>
      <c r="I25" s="47">
        <f>+I26+I30</f>
        <v>0</v>
      </c>
      <c r="J25" s="48">
        <f t="shared" si="3"/>
        <v>48000</v>
      </c>
      <c r="K25" s="49">
        <f t="shared" si="0"/>
        <v>0</v>
      </c>
      <c r="L25" s="47">
        <f>+L26+L30</f>
        <v>24000</v>
      </c>
      <c r="M25" s="47">
        <v>109294</v>
      </c>
      <c r="N25" s="47">
        <f>+N26+N30</f>
        <v>4725</v>
      </c>
      <c r="O25" s="50">
        <f>+O26+O30</f>
        <v>114019</v>
      </c>
      <c r="P25" s="51">
        <f t="shared" si="1"/>
        <v>-90019</v>
      </c>
      <c r="Q25" s="49">
        <f t="shared" si="2"/>
        <v>475.08</v>
      </c>
      <c r="R25" s="39"/>
    </row>
    <row r="26" spans="1:18" ht="16.149999999999999" customHeight="1" x14ac:dyDescent="0.2">
      <c r="A26" s="172" t="s">
        <v>371</v>
      </c>
      <c r="B26" s="173" t="s">
        <v>288</v>
      </c>
      <c r="C26" s="45"/>
      <c r="D26" s="45"/>
      <c r="E26" s="45"/>
      <c r="F26" s="45"/>
      <c r="G26" s="198" t="s">
        <v>35</v>
      </c>
      <c r="H26" s="47">
        <f>+H27</f>
        <v>0</v>
      </c>
      <c r="I26" s="47">
        <f>+I27</f>
        <v>0</v>
      </c>
      <c r="J26" s="48">
        <f t="shared" si="3"/>
        <v>0</v>
      </c>
      <c r="K26" s="49" t="e">
        <f t="shared" si="0"/>
        <v>#DIV/0!</v>
      </c>
      <c r="L26" s="47">
        <f>+L27</f>
        <v>0</v>
      </c>
      <c r="M26" s="47">
        <v>0</v>
      </c>
      <c r="N26" s="47">
        <f>+N27</f>
        <v>0</v>
      </c>
      <c r="O26" s="50">
        <f>+O27</f>
        <v>0</v>
      </c>
      <c r="P26" s="51">
        <f t="shared" si="1"/>
        <v>0</v>
      </c>
      <c r="Q26" s="49" t="e">
        <f t="shared" si="2"/>
        <v>#DIV/0!</v>
      </c>
      <c r="R26" s="39"/>
    </row>
    <row r="27" spans="1:18" ht="16.149999999999999" customHeight="1" x14ac:dyDescent="0.2">
      <c r="A27" s="172" t="s">
        <v>372</v>
      </c>
      <c r="B27" s="183"/>
      <c r="C27" s="45"/>
      <c r="D27" s="45"/>
      <c r="E27" s="45"/>
      <c r="F27" s="45"/>
      <c r="G27" s="198" t="s">
        <v>36</v>
      </c>
      <c r="H27" s="47">
        <f>+H28+H29</f>
        <v>0</v>
      </c>
      <c r="I27" s="47">
        <f>+I28+I29</f>
        <v>0</v>
      </c>
      <c r="J27" s="48">
        <f t="shared" si="3"/>
        <v>0</v>
      </c>
      <c r="K27" s="49" t="e">
        <f t="shared" si="0"/>
        <v>#DIV/0!</v>
      </c>
      <c r="L27" s="47">
        <f>+L28+L29</f>
        <v>0</v>
      </c>
      <c r="M27" s="47">
        <v>0</v>
      </c>
      <c r="N27" s="47">
        <f>+N28+N29</f>
        <v>0</v>
      </c>
      <c r="O27" s="50">
        <f>+O28+O29</f>
        <v>0</v>
      </c>
      <c r="P27" s="51">
        <f t="shared" si="1"/>
        <v>0</v>
      </c>
      <c r="Q27" s="49" t="e">
        <f t="shared" si="2"/>
        <v>#DIV/0!</v>
      </c>
      <c r="R27" s="39"/>
    </row>
    <row r="28" spans="1:18" ht="16.149999999999999" customHeight="1" x14ac:dyDescent="0.2">
      <c r="A28" s="56"/>
      <c r="B28" s="183" t="s">
        <v>265</v>
      </c>
      <c r="C28" s="54"/>
      <c r="D28" s="54"/>
      <c r="E28" s="54"/>
      <c r="F28" s="54"/>
      <c r="G28" s="197" t="s">
        <v>37</v>
      </c>
      <c r="H28" s="47"/>
      <c r="I28" s="47"/>
      <c r="J28" s="48">
        <f t="shared" si="3"/>
        <v>0</v>
      </c>
      <c r="K28" s="49" t="e">
        <f t="shared" si="0"/>
        <v>#DIV/0!</v>
      </c>
      <c r="L28" s="47"/>
      <c r="M28" s="47">
        <v>0</v>
      </c>
      <c r="N28" s="47"/>
      <c r="O28" s="53">
        <f t="shared" ref="O28:O29" si="5">M28+N28</f>
        <v>0</v>
      </c>
      <c r="P28" s="51">
        <f t="shared" si="1"/>
        <v>0</v>
      </c>
      <c r="Q28" s="49" t="e">
        <f t="shared" si="2"/>
        <v>#DIV/0!</v>
      </c>
      <c r="R28" s="39"/>
    </row>
    <row r="29" spans="1:18" ht="28.15" customHeight="1" x14ac:dyDescent="0.2">
      <c r="A29" s="56"/>
      <c r="B29" s="183" t="s">
        <v>288</v>
      </c>
      <c r="C29" s="54"/>
      <c r="D29" s="54"/>
      <c r="E29" s="54"/>
      <c r="F29" s="54"/>
      <c r="G29" s="197" t="s">
        <v>38</v>
      </c>
      <c r="H29" s="47"/>
      <c r="I29" s="47"/>
      <c r="J29" s="48">
        <f t="shared" si="3"/>
        <v>0</v>
      </c>
      <c r="K29" s="49" t="e">
        <f t="shared" si="0"/>
        <v>#DIV/0!</v>
      </c>
      <c r="L29" s="47"/>
      <c r="M29" s="47">
        <v>0</v>
      </c>
      <c r="N29" s="47"/>
      <c r="O29" s="53">
        <f t="shared" si="5"/>
        <v>0</v>
      </c>
      <c r="P29" s="51">
        <f t="shared" si="1"/>
        <v>0</v>
      </c>
      <c r="Q29" s="49" t="e">
        <f t="shared" si="2"/>
        <v>#DIV/0!</v>
      </c>
      <c r="R29" s="39"/>
    </row>
    <row r="30" spans="1:18" ht="16.149999999999999" customHeight="1" x14ac:dyDescent="0.2">
      <c r="A30" s="172" t="s">
        <v>373</v>
      </c>
      <c r="B30" s="173" t="s">
        <v>288</v>
      </c>
      <c r="C30" s="45"/>
      <c r="D30" s="45"/>
      <c r="E30" s="45"/>
      <c r="F30" s="45"/>
      <c r="G30" s="194" t="s">
        <v>39</v>
      </c>
      <c r="H30" s="47">
        <f>+H31</f>
        <v>48000</v>
      </c>
      <c r="I30" s="47">
        <f>+I31</f>
        <v>0</v>
      </c>
      <c r="J30" s="47">
        <f>+J31</f>
        <v>48000</v>
      </c>
      <c r="K30" s="49">
        <f t="shared" si="0"/>
        <v>0</v>
      </c>
      <c r="L30" s="47">
        <f>+L31</f>
        <v>24000</v>
      </c>
      <c r="M30" s="47">
        <v>109294</v>
      </c>
      <c r="N30" s="47">
        <f>+N31</f>
        <v>4725</v>
      </c>
      <c r="O30" s="50">
        <f>+O31</f>
        <v>114019</v>
      </c>
      <c r="P30" s="51">
        <f t="shared" si="1"/>
        <v>-90019</v>
      </c>
      <c r="Q30" s="49">
        <f t="shared" si="2"/>
        <v>475.08</v>
      </c>
      <c r="R30" s="39"/>
    </row>
    <row r="31" spans="1:18" ht="16.149999999999999" customHeight="1" x14ac:dyDescent="0.2">
      <c r="A31" s="172" t="s">
        <v>374</v>
      </c>
      <c r="B31" s="173"/>
      <c r="C31" s="45"/>
      <c r="D31" s="45"/>
      <c r="E31" s="45"/>
      <c r="F31" s="45"/>
      <c r="G31" s="194" t="s">
        <v>40</v>
      </c>
      <c r="H31" s="47">
        <f>+H32+H33</f>
        <v>48000</v>
      </c>
      <c r="I31" s="47">
        <f>+I32+I33</f>
        <v>0</v>
      </c>
      <c r="J31" s="47">
        <f>+J32+J33</f>
        <v>48000</v>
      </c>
      <c r="K31" s="49">
        <f t="shared" si="0"/>
        <v>0</v>
      </c>
      <c r="L31" s="47">
        <f>+L32+L33</f>
        <v>24000</v>
      </c>
      <c r="M31" s="47">
        <v>109294</v>
      </c>
      <c r="N31" s="47">
        <f>+N32+N33</f>
        <v>4725</v>
      </c>
      <c r="O31" s="47">
        <f>+O32+O33</f>
        <v>114019</v>
      </c>
      <c r="P31" s="51">
        <f t="shared" si="1"/>
        <v>-90019</v>
      </c>
      <c r="Q31" s="49">
        <f t="shared" si="2"/>
        <v>475.08</v>
      </c>
      <c r="R31" s="39"/>
    </row>
    <row r="32" spans="1:18" ht="32.450000000000003" customHeight="1" x14ac:dyDescent="0.2">
      <c r="A32" s="56"/>
      <c r="B32" s="183" t="s">
        <v>376</v>
      </c>
      <c r="C32" s="54"/>
      <c r="D32" s="54"/>
      <c r="E32" s="54"/>
      <c r="F32" s="54"/>
      <c r="G32" s="195" t="s">
        <v>375</v>
      </c>
      <c r="H32" s="47"/>
      <c r="I32" s="47"/>
      <c r="J32" s="48">
        <f t="shared" si="3"/>
        <v>0</v>
      </c>
      <c r="K32" s="49" t="e">
        <f t="shared" si="0"/>
        <v>#DIV/0!</v>
      </c>
      <c r="L32" s="47"/>
      <c r="M32" s="47">
        <v>0</v>
      </c>
      <c r="N32" s="47"/>
      <c r="O32" s="47">
        <f t="shared" ref="O32:O35" si="6">M32+N32</f>
        <v>0</v>
      </c>
      <c r="P32" s="51">
        <f t="shared" si="1"/>
        <v>0</v>
      </c>
      <c r="Q32" s="49" t="e">
        <f t="shared" si="2"/>
        <v>#DIV/0!</v>
      </c>
      <c r="R32" s="39"/>
    </row>
    <row r="33" spans="1:18" ht="16.149999999999999" customHeight="1" x14ac:dyDescent="0.2">
      <c r="A33" s="56"/>
      <c r="B33" s="183" t="s">
        <v>377</v>
      </c>
      <c r="C33" s="54"/>
      <c r="D33" s="54"/>
      <c r="E33" s="54"/>
      <c r="F33" s="54"/>
      <c r="G33" s="195" t="s">
        <v>41</v>
      </c>
      <c r="H33" s="47">
        <v>48000</v>
      </c>
      <c r="I33" s="47"/>
      <c r="J33" s="48">
        <f t="shared" si="3"/>
        <v>48000</v>
      </c>
      <c r="K33" s="49">
        <f t="shared" si="0"/>
        <v>0</v>
      </c>
      <c r="L33" s="47">
        <v>24000</v>
      </c>
      <c r="M33" s="47">
        <v>109294</v>
      </c>
      <c r="N33" s="47">
        <v>4725</v>
      </c>
      <c r="O33" s="47">
        <f t="shared" si="6"/>
        <v>114019</v>
      </c>
      <c r="P33" s="51">
        <f t="shared" si="1"/>
        <v>-90019</v>
      </c>
      <c r="Q33" s="49">
        <f t="shared" si="2"/>
        <v>475.08</v>
      </c>
      <c r="R33" s="39"/>
    </row>
    <row r="34" spans="1:18" ht="28.15" customHeight="1" x14ac:dyDescent="0.2">
      <c r="A34" s="172" t="s">
        <v>378</v>
      </c>
      <c r="B34" s="183"/>
      <c r="C34" s="45"/>
      <c r="D34" s="45"/>
      <c r="E34" s="45"/>
      <c r="F34" s="45"/>
      <c r="G34" s="194" t="s">
        <v>42</v>
      </c>
      <c r="H34" s="47">
        <f>H35</f>
        <v>0</v>
      </c>
      <c r="I34" s="47">
        <f>I35</f>
        <v>0</v>
      </c>
      <c r="J34" s="47">
        <f>J35</f>
        <v>0</v>
      </c>
      <c r="K34" s="49" t="e">
        <f t="shared" si="0"/>
        <v>#DIV/0!</v>
      </c>
      <c r="L34" s="47">
        <f>L35</f>
        <v>0</v>
      </c>
      <c r="M34" s="47">
        <v>0</v>
      </c>
      <c r="N34" s="47">
        <f>N35</f>
        <v>0</v>
      </c>
      <c r="O34" s="50">
        <f>O35</f>
        <v>0</v>
      </c>
      <c r="P34" s="51">
        <f t="shared" si="1"/>
        <v>0</v>
      </c>
      <c r="Q34" s="49" t="e">
        <f t="shared" si="2"/>
        <v>#DIV/0!</v>
      </c>
      <c r="R34" s="39"/>
    </row>
    <row r="35" spans="1:18" ht="28.15" customHeight="1" x14ac:dyDescent="0.2">
      <c r="A35" s="56" t="s">
        <v>378</v>
      </c>
      <c r="B35" s="183" t="s">
        <v>265</v>
      </c>
      <c r="C35" s="54"/>
      <c r="D35" s="54"/>
      <c r="E35" s="54"/>
      <c r="F35" s="54"/>
      <c r="G35" s="195" t="s">
        <v>43</v>
      </c>
      <c r="H35" s="47"/>
      <c r="I35" s="47"/>
      <c r="J35" s="47">
        <f t="shared" si="3"/>
        <v>0</v>
      </c>
      <c r="K35" s="49" t="e">
        <f t="shared" si="0"/>
        <v>#DIV/0!</v>
      </c>
      <c r="L35" s="47"/>
      <c r="M35" s="47">
        <v>0</v>
      </c>
      <c r="N35" s="47"/>
      <c r="O35" s="53">
        <f t="shared" si="6"/>
        <v>0</v>
      </c>
      <c r="P35" s="51">
        <f t="shared" si="1"/>
        <v>0</v>
      </c>
      <c r="Q35" s="49" t="e">
        <f t="shared" si="2"/>
        <v>#DIV/0!</v>
      </c>
      <c r="R35" s="39"/>
    </row>
    <row r="36" spans="1:18" ht="16.149999999999999" customHeight="1" x14ac:dyDescent="0.2">
      <c r="A36" s="172" t="s">
        <v>379</v>
      </c>
      <c r="B36" s="183" t="s">
        <v>288</v>
      </c>
      <c r="C36" s="54"/>
      <c r="D36" s="54"/>
      <c r="E36" s="54"/>
      <c r="F36" s="54"/>
      <c r="G36" s="195" t="s">
        <v>44</v>
      </c>
      <c r="H36" s="47">
        <f t="shared" ref="H36:O37" si="7">+H37</f>
        <v>0</v>
      </c>
      <c r="I36" s="47">
        <f t="shared" si="7"/>
        <v>0</v>
      </c>
      <c r="J36" s="47">
        <f t="shared" si="7"/>
        <v>0</v>
      </c>
      <c r="K36" s="49" t="e">
        <f t="shared" si="0"/>
        <v>#DIV/0!</v>
      </c>
      <c r="L36" s="47">
        <f t="shared" si="7"/>
        <v>0</v>
      </c>
      <c r="M36" s="47">
        <v>0</v>
      </c>
      <c r="N36" s="47">
        <f t="shared" si="7"/>
        <v>0</v>
      </c>
      <c r="O36" s="53">
        <f t="shared" si="7"/>
        <v>0</v>
      </c>
      <c r="P36" s="51">
        <f t="shared" si="1"/>
        <v>0</v>
      </c>
      <c r="Q36" s="49" t="e">
        <f t="shared" si="2"/>
        <v>#DIV/0!</v>
      </c>
      <c r="R36" s="39"/>
    </row>
    <row r="37" spans="1:18" ht="16.149999999999999" customHeight="1" x14ac:dyDescent="0.2">
      <c r="A37" s="174" t="s">
        <v>380</v>
      </c>
      <c r="B37" s="183" t="s">
        <v>288</v>
      </c>
      <c r="C37" s="54"/>
      <c r="D37" s="54"/>
      <c r="E37" s="54"/>
      <c r="F37" s="54"/>
      <c r="G37" s="195" t="s">
        <v>45</v>
      </c>
      <c r="H37" s="47">
        <f t="shared" si="7"/>
        <v>0</v>
      </c>
      <c r="I37" s="47">
        <f t="shared" si="7"/>
        <v>0</v>
      </c>
      <c r="J37" s="47">
        <f t="shared" si="7"/>
        <v>0</v>
      </c>
      <c r="K37" s="49" t="e">
        <f t="shared" si="0"/>
        <v>#DIV/0!</v>
      </c>
      <c r="L37" s="47">
        <f t="shared" si="7"/>
        <v>0</v>
      </c>
      <c r="M37" s="47">
        <v>0</v>
      </c>
      <c r="N37" s="47">
        <f t="shared" si="7"/>
        <v>0</v>
      </c>
      <c r="O37" s="53">
        <f t="shared" si="7"/>
        <v>0</v>
      </c>
      <c r="P37" s="51">
        <f t="shared" si="1"/>
        <v>0</v>
      </c>
      <c r="Q37" s="49" t="e">
        <f t="shared" si="2"/>
        <v>#DIV/0!</v>
      </c>
      <c r="R37" s="39"/>
    </row>
    <row r="38" spans="1:18" ht="16.149999999999999" customHeight="1" x14ac:dyDescent="0.2">
      <c r="A38" s="174" t="s">
        <v>381</v>
      </c>
      <c r="B38" s="183"/>
      <c r="C38" s="54"/>
      <c r="D38" s="54"/>
      <c r="E38" s="54"/>
      <c r="F38" s="54"/>
      <c r="G38" s="195" t="s">
        <v>46</v>
      </c>
      <c r="H38" s="47">
        <f>+H39+H50</f>
        <v>0</v>
      </c>
      <c r="I38" s="47">
        <f>+I39+I50</f>
        <v>0</v>
      </c>
      <c r="J38" s="47">
        <f>+J39+J50</f>
        <v>0</v>
      </c>
      <c r="K38" s="49" t="e">
        <f t="shared" si="0"/>
        <v>#DIV/0!</v>
      </c>
      <c r="L38" s="47">
        <f>+L39+L50</f>
        <v>0</v>
      </c>
      <c r="M38" s="47">
        <v>0</v>
      </c>
      <c r="N38" s="47">
        <f>+N39+N50</f>
        <v>0</v>
      </c>
      <c r="O38" s="47">
        <f>+O39+O50</f>
        <v>0</v>
      </c>
      <c r="P38" s="51">
        <f t="shared" si="1"/>
        <v>0</v>
      </c>
      <c r="Q38" s="49" t="e">
        <f t="shared" si="2"/>
        <v>#DIV/0!</v>
      </c>
      <c r="R38" s="39"/>
    </row>
    <row r="39" spans="1:18" ht="16.149999999999999" customHeight="1" x14ac:dyDescent="0.2">
      <c r="A39" s="44"/>
      <c r="B39" s="183" t="s">
        <v>382</v>
      </c>
      <c r="C39" s="54"/>
      <c r="D39" s="54"/>
      <c r="E39" s="54"/>
      <c r="F39" s="54"/>
      <c r="G39" s="195" t="s">
        <v>47</v>
      </c>
      <c r="H39" s="47"/>
      <c r="I39" s="47"/>
      <c r="J39" s="48">
        <f t="shared" si="3"/>
        <v>0</v>
      </c>
      <c r="K39" s="49" t="e">
        <f t="shared" si="0"/>
        <v>#DIV/0!</v>
      </c>
      <c r="L39" s="47"/>
      <c r="M39" s="47">
        <v>0</v>
      </c>
      <c r="N39" s="47"/>
      <c r="O39" s="53">
        <f t="shared" ref="O39" si="8">M39+N39</f>
        <v>0</v>
      </c>
      <c r="P39" s="51">
        <f t="shared" si="1"/>
        <v>0</v>
      </c>
      <c r="Q39" s="49" t="e">
        <f t="shared" si="2"/>
        <v>#DIV/0!</v>
      </c>
      <c r="R39" s="39"/>
    </row>
    <row r="40" spans="1:18" ht="60" customHeight="1" x14ac:dyDescent="0.2">
      <c r="A40" s="172" t="s">
        <v>383</v>
      </c>
      <c r="B40" s="183"/>
      <c r="C40" s="54"/>
      <c r="D40" s="54"/>
      <c r="E40" s="54"/>
      <c r="F40" s="54"/>
      <c r="G40" s="194" t="s">
        <v>49</v>
      </c>
      <c r="H40" s="47">
        <f>H41+H44+H47</f>
        <v>21000000</v>
      </c>
      <c r="I40" s="47">
        <f>I41+I44+I47</f>
        <v>0</v>
      </c>
      <c r="J40" s="47">
        <f>J41+J44+J47</f>
        <v>21000000</v>
      </c>
      <c r="K40" s="49">
        <f t="shared" ref="K40:K60" si="9">I40/H40*100</f>
        <v>0</v>
      </c>
      <c r="L40" s="47">
        <f>L41+L44+L47</f>
        <v>7000000</v>
      </c>
      <c r="M40" s="47">
        <v>377250</v>
      </c>
      <c r="N40" s="47">
        <f>N41+N44+N47</f>
        <v>0</v>
      </c>
      <c r="O40" s="47">
        <f>O41+O44+O47</f>
        <v>377250</v>
      </c>
      <c r="P40" s="51">
        <f t="shared" ref="P40:P60" si="10">L40-O40</f>
        <v>6622750</v>
      </c>
      <c r="Q40" s="49">
        <f t="shared" ref="Q40:Q60" si="11">ROUND(O40/L40*100,2)</f>
        <v>5.39</v>
      </c>
      <c r="R40" s="39"/>
    </row>
    <row r="41" spans="1:18" ht="30" x14ac:dyDescent="0.2">
      <c r="A41" s="44"/>
      <c r="B41" s="175">
        <v>48</v>
      </c>
      <c r="C41" s="54"/>
      <c r="D41" s="54"/>
      <c r="E41" s="54"/>
      <c r="F41" s="54"/>
      <c r="G41" s="202" t="s">
        <v>386</v>
      </c>
      <c r="H41" s="47">
        <f>H42+H43</f>
        <v>0</v>
      </c>
      <c r="I41" s="47">
        <f>I42+I43</f>
        <v>0</v>
      </c>
      <c r="J41" s="48">
        <f>H41-I41</f>
        <v>0</v>
      </c>
      <c r="K41" s="49" t="e">
        <f t="shared" si="9"/>
        <v>#DIV/0!</v>
      </c>
      <c r="L41" s="47">
        <f>L42+L43</f>
        <v>0</v>
      </c>
      <c r="M41" s="47">
        <v>0</v>
      </c>
      <c r="N41" s="47">
        <f>N42+N43</f>
        <v>0</v>
      </c>
      <c r="O41" s="47">
        <f>M41+N41</f>
        <v>0</v>
      </c>
      <c r="P41" s="51">
        <f t="shared" si="10"/>
        <v>0</v>
      </c>
      <c r="Q41" s="49" t="e">
        <f t="shared" si="11"/>
        <v>#DIV/0!</v>
      </c>
      <c r="R41" s="39"/>
    </row>
    <row r="42" spans="1:18" x14ac:dyDescent="0.2">
      <c r="A42" s="44"/>
      <c r="B42" s="175"/>
      <c r="C42" s="52" t="s">
        <v>62</v>
      </c>
      <c r="D42" s="54"/>
      <c r="E42" s="54"/>
      <c r="F42" s="54"/>
      <c r="G42" s="202" t="s">
        <v>395</v>
      </c>
      <c r="H42" s="47"/>
      <c r="I42" s="47"/>
      <c r="J42" s="48"/>
      <c r="K42" s="49"/>
      <c r="L42" s="47"/>
      <c r="M42" s="47"/>
      <c r="N42" s="47"/>
      <c r="O42" s="47"/>
      <c r="P42" s="51"/>
      <c r="Q42" s="49"/>
      <c r="R42" s="39"/>
    </row>
    <row r="43" spans="1:18" x14ac:dyDescent="0.2">
      <c r="A43" s="44"/>
      <c r="B43" s="175"/>
      <c r="C43" s="52" t="s">
        <v>136</v>
      </c>
      <c r="D43" s="54"/>
      <c r="E43" s="54"/>
      <c r="F43" s="54"/>
      <c r="G43" s="202" t="s">
        <v>396</v>
      </c>
      <c r="H43" s="47"/>
      <c r="I43" s="47"/>
      <c r="J43" s="48"/>
      <c r="K43" s="49"/>
      <c r="L43" s="47"/>
      <c r="M43" s="47"/>
      <c r="N43" s="47"/>
      <c r="O43" s="47"/>
      <c r="P43" s="51"/>
      <c r="Q43" s="49"/>
      <c r="R43" s="39"/>
    </row>
    <row r="44" spans="1:18" x14ac:dyDescent="0.2">
      <c r="A44" s="44"/>
      <c r="B44" s="175" t="s">
        <v>385</v>
      </c>
      <c r="C44" s="54"/>
      <c r="D44" s="54"/>
      <c r="E44" s="54"/>
      <c r="F44" s="54"/>
      <c r="G44" s="202" t="s">
        <v>52</v>
      </c>
      <c r="H44" s="47">
        <v>21000000</v>
      </c>
      <c r="I44" s="47">
        <f t="shared" ref="I44" si="12">I45+I46</f>
        <v>0</v>
      </c>
      <c r="J44" s="48">
        <f t="shared" si="3"/>
        <v>21000000</v>
      </c>
      <c r="K44" s="49">
        <f t="shared" si="9"/>
        <v>0</v>
      </c>
      <c r="L44" s="47">
        <v>7000000</v>
      </c>
      <c r="M44" s="47">
        <v>377250</v>
      </c>
      <c r="N44" s="47">
        <f t="shared" ref="N44" si="13">N45+N46</f>
        <v>0</v>
      </c>
      <c r="O44" s="47">
        <f t="shared" ref="O44:O52" si="14">M44+N44</f>
        <v>377250</v>
      </c>
      <c r="P44" s="51">
        <f t="shared" si="10"/>
        <v>6622750</v>
      </c>
      <c r="Q44" s="49">
        <f t="shared" si="11"/>
        <v>5.39</v>
      </c>
      <c r="R44" s="39"/>
    </row>
    <row r="45" spans="1:18" x14ac:dyDescent="0.2">
      <c r="A45" s="44"/>
      <c r="B45" s="175"/>
      <c r="C45" s="52" t="s">
        <v>62</v>
      </c>
      <c r="D45" s="54"/>
      <c r="E45" s="54"/>
      <c r="F45" s="54"/>
      <c r="G45" s="202" t="s">
        <v>395</v>
      </c>
      <c r="H45" s="47"/>
      <c r="I45" s="47"/>
      <c r="J45" s="48"/>
      <c r="K45" s="49"/>
      <c r="L45" s="47"/>
      <c r="M45" s="47"/>
      <c r="N45" s="47"/>
      <c r="O45" s="47"/>
      <c r="P45" s="51"/>
      <c r="Q45" s="49"/>
      <c r="R45" s="39"/>
    </row>
    <row r="46" spans="1:18" x14ac:dyDescent="0.2">
      <c r="A46" s="44"/>
      <c r="B46" s="175"/>
      <c r="C46" s="52" t="s">
        <v>136</v>
      </c>
      <c r="D46" s="54"/>
      <c r="E46" s="54"/>
      <c r="F46" s="54"/>
      <c r="G46" s="202" t="s">
        <v>396</v>
      </c>
      <c r="H46" s="47"/>
      <c r="I46" s="47"/>
      <c r="J46" s="48"/>
      <c r="K46" s="49"/>
      <c r="L46" s="47"/>
      <c r="M46" s="47">
        <v>377250</v>
      </c>
      <c r="N46" s="47">
        <v>0</v>
      </c>
      <c r="O46" s="47">
        <f t="shared" si="14"/>
        <v>377250</v>
      </c>
      <c r="P46" s="51"/>
      <c r="Q46" s="49"/>
      <c r="R46" s="39"/>
    </row>
    <row r="47" spans="1:18" x14ac:dyDescent="0.2">
      <c r="A47" s="44"/>
      <c r="B47" s="175" t="s">
        <v>72</v>
      </c>
      <c r="C47" s="54"/>
      <c r="D47" s="54"/>
      <c r="E47" s="54"/>
      <c r="F47" s="54"/>
      <c r="G47" s="202" t="s">
        <v>387</v>
      </c>
      <c r="H47" s="47">
        <f t="shared" ref="H47:I47" si="15">H48+H49</f>
        <v>0</v>
      </c>
      <c r="I47" s="47">
        <f t="shared" si="15"/>
        <v>0</v>
      </c>
      <c r="J47" s="48">
        <f t="shared" si="3"/>
        <v>0</v>
      </c>
      <c r="K47" s="49" t="e">
        <f t="shared" si="9"/>
        <v>#DIV/0!</v>
      </c>
      <c r="L47" s="47">
        <f t="shared" ref="L47:N47" si="16">L48+L49</f>
        <v>0</v>
      </c>
      <c r="M47" s="47">
        <v>0</v>
      </c>
      <c r="N47" s="47">
        <f t="shared" si="16"/>
        <v>0</v>
      </c>
      <c r="O47" s="47">
        <f t="shared" si="14"/>
        <v>0</v>
      </c>
      <c r="P47" s="51">
        <f t="shared" si="10"/>
        <v>0</v>
      </c>
      <c r="Q47" s="49" t="e">
        <f t="shared" si="11"/>
        <v>#DIV/0!</v>
      </c>
      <c r="R47" s="39"/>
    </row>
    <row r="48" spans="1:18" x14ac:dyDescent="0.2">
      <c r="A48" s="44"/>
      <c r="B48" s="175"/>
      <c r="C48" s="52" t="s">
        <v>62</v>
      </c>
      <c r="D48" s="54"/>
      <c r="E48" s="54"/>
      <c r="F48" s="54"/>
      <c r="G48" s="202" t="s">
        <v>395</v>
      </c>
      <c r="H48" s="47"/>
      <c r="I48" s="47"/>
      <c r="J48" s="48"/>
      <c r="K48" s="49"/>
      <c r="L48" s="47"/>
      <c r="M48" s="47"/>
      <c r="N48" s="47"/>
      <c r="O48" s="47"/>
      <c r="P48" s="51"/>
      <c r="Q48" s="49"/>
      <c r="R48" s="39"/>
    </row>
    <row r="49" spans="1:22" x14ac:dyDescent="0.2">
      <c r="A49" s="44"/>
      <c r="B49" s="175"/>
      <c r="C49" s="52" t="s">
        <v>136</v>
      </c>
      <c r="D49" s="54"/>
      <c r="E49" s="54"/>
      <c r="F49" s="54"/>
      <c r="G49" s="202" t="s">
        <v>396</v>
      </c>
      <c r="H49" s="47"/>
      <c r="I49" s="47"/>
      <c r="J49" s="48"/>
      <c r="K49" s="49"/>
      <c r="L49" s="47"/>
      <c r="M49" s="47"/>
      <c r="N49" s="47"/>
      <c r="O49" s="47"/>
      <c r="P49" s="51"/>
      <c r="Q49" s="49"/>
      <c r="R49" s="39"/>
    </row>
    <row r="50" spans="1:22" ht="28.15" customHeight="1" x14ac:dyDescent="0.2">
      <c r="A50" s="56"/>
      <c r="B50" s="176" t="s">
        <v>388</v>
      </c>
      <c r="C50" s="54"/>
      <c r="D50" s="54"/>
      <c r="E50" s="54"/>
      <c r="F50" s="54"/>
      <c r="G50" s="200" t="s">
        <v>48</v>
      </c>
      <c r="H50" s="47"/>
      <c r="I50" s="47"/>
      <c r="J50" s="48">
        <f t="shared" si="3"/>
        <v>0</v>
      </c>
      <c r="K50" s="49" t="e">
        <f t="shared" si="9"/>
        <v>#DIV/0!</v>
      </c>
      <c r="L50" s="47"/>
      <c r="M50" s="47">
        <v>0</v>
      </c>
      <c r="N50" s="47"/>
      <c r="O50" s="47">
        <f t="shared" si="14"/>
        <v>0</v>
      </c>
      <c r="P50" s="51">
        <f t="shared" si="10"/>
        <v>0</v>
      </c>
      <c r="Q50" s="49" t="e">
        <f t="shared" si="11"/>
        <v>#DIV/0!</v>
      </c>
      <c r="R50" s="39"/>
    </row>
    <row r="51" spans="1:22" ht="16.149999999999999" customHeight="1" x14ac:dyDescent="0.2">
      <c r="A51" s="44" t="s">
        <v>384</v>
      </c>
      <c r="B51" s="183"/>
      <c r="C51" s="45"/>
      <c r="D51" s="45"/>
      <c r="E51" s="45"/>
      <c r="F51" s="45"/>
      <c r="G51" s="194" t="s">
        <v>53</v>
      </c>
      <c r="H51" s="47">
        <f>+H52</f>
        <v>0</v>
      </c>
      <c r="I51" s="47">
        <f>+I52</f>
        <v>0</v>
      </c>
      <c r="J51" s="47">
        <f>+J52</f>
        <v>0</v>
      </c>
      <c r="K51" s="49" t="e">
        <f t="shared" si="9"/>
        <v>#DIV/0!</v>
      </c>
      <c r="L51" s="47">
        <f>+L52</f>
        <v>0</v>
      </c>
      <c r="M51" s="47">
        <v>0</v>
      </c>
      <c r="N51" s="47">
        <f>+N52</f>
        <v>0</v>
      </c>
      <c r="O51" s="47">
        <f>+O52</f>
        <v>0</v>
      </c>
      <c r="P51" s="51">
        <f t="shared" si="10"/>
        <v>0</v>
      </c>
      <c r="Q51" s="49" t="e">
        <f t="shared" si="11"/>
        <v>#DIV/0!</v>
      </c>
      <c r="R51" s="55"/>
    </row>
    <row r="52" spans="1:22" ht="28.15" customHeight="1" x14ac:dyDescent="0.2">
      <c r="A52" s="44"/>
      <c r="B52" s="183" t="s">
        <v>288</v>
      </c>
      <c r="C52" s="45"/>
      <c r="D52" s="45"/>
      <c r="E52" s="45"/>
      <c r="F52" s="45"/>
      <c r="G52" s="195" t="s">
        <v>54</v>
      </c>
      <c r="H52" s="47"/>
      <c r="I52" s="47"/>
      <c r="J52" s="48">
        <f t="shared" si="3"/>
        <v>0</v>
      </c>
      <c r="K52" s="49" t="e">
        <f t="shared" si="9"/>
        <v>#DIV/0!</v>
      </c>
      <c r="L52" s="47"/>
      <c r="M52" s="47">
        <v>0</v>
      </c>
      <c r="N52" s="47"/>
      <c r="O52" s="50">
        <f t="shared" si="14"/>
        <v>0</v>
      </c>
      <c r="P52" s="51">
        <f t="shared" si="10"/>
        <v>0</v>
      </c>
      <c r="Q52" s="49" t="e">
        <f t="shared" si="11"/>
        <v>#DIV/0!</v>
      </c>
      <c r="R52" s="55"/>
    </row>
    <row r="53" spans="1:22" ht="42" customHeight="1" x14ac:dyDescent="0.2">
      <c r="A53" s="44">
        <v>4804</v>
      </c>
      <c r="B53" s="183"/>
      <c r="C53" s="45"/>
      <c r="D53" s="45"/>
      <c r="E53" s="45"/>
      <c r="F53" s="45"/>
      <c r="G53" s="194" t="s">
        <v>55</v>
      </c>
      <c r="H53" s="47">
        <f>+H54+H55+H56</f>
        <v>0</v>
      </c>
      <c r="I53" s="47">
        <f>+I54+I55+I56</f>
        <v>0</v>
      </c>
      <c r="J53" s="47">
        <f>+J54+J55+J56</f>
        <v>0</v>
      </c>
      <c r="K53" s="49" t="e">
        <f t="shared" si="9"/>
        <v>#DIV/0!</v>
      </c>
      <c r="L53" s="47">
        <f>+L54+L55+L56</f>
        <v>0</v>
      </c>
      <c r="M53" s="47">
        <v>0</v>
      </c>
      <c r="N53" s="47">
        <f>+N54+N55+N56</f>
        <v>0</v>
      </c>
      <c r="O53" s="47">
        <f>+O54+O55+O56</f>
        <v>0</v>
      </c>
      <c r="P53" s="51">
        <f t="shared" si="10"/>
        <v>0</v>
      </c>
      <c r="Q53" s="49" t="e">
        <f t="shared" si="11"/>
        <v>#DIV/0!</v>
      </c>
      <c r="R53" s="55"/>
    </row>
    <row r="54" spans="1:22" ht="16.149999999999999" customHeight="1" x14ac:dyDescent="0.2">
      <c r="A54" s="56"/>
      <c r="B54" s="183" t="s">
        <v>62</v>
      </c>
      <c r="C54" s="54"/>
      <c r="D54" s="54"/>
      <c r="E54" s="54"/>
      <c r="F54" s="54"/>
      <c r="G54" s="195" t="s">
        <v>50</v>
      </c>
      <c r="H54" s="47"/>
      <c r="I54" s="47"/>
      <c r="J54" s="48">
        <f t="shared" si="3"/>
        <v>0</v>
      </c>
      <c r="K54" s="49" t="e">
        <f t="shared" si="9"/>
        <v>#DIV/0!</v>
      </c>
      <c r="L54" s="47"/>
      <c r="M54" s="47">
        <v>0</v>
      </c>
      <c r="N54" s="47"/>
      <c r="O54" s="53">
        <f t="shared" ref="O54:O56" si="17">M54+N54</f>
        <v>0</v>
      </c>
      <c r="P54" s="51">
        <f t="shared" si="10"/>
        <v>0</v>
      </c>
      <c r="Q54" s="49" t="e">
        <f t="shared" si="11"/>
        <v>#DIV/0!</v>
      </c>
      <c r="R54" s="39"/>
    </row>
    <row r="55" spans="1:22" ht="16.149999999999999" customHeight="1" x14ac:dyDescent="0.2">
      <c r="A55" s="56"/>
      <c r="B55" s="183" t="s">
        <v>136</v>
      </c>
      <c r="C55" s="54"/>
      <c r="D55" s="54"/>
      <c r="E55" s="54"/>
      <c r="F55" s="54"/>
      <c r="G55" s="195" t="s">
        <v>51</v>
      </c>
      <c r="H55" s="47"/>
      <c r="I55" s="47"/>
      <c r="J55" s="48">
        <f t="shared" si="3"/>
        <v>0</v>
      </c>
      <c r="K55" s="49" t="e">
        <f t="shared" si="9"/>
        <v>#DIV/0!</v>
      </c>
      <c r="L55" s="47"/>
      <c r="M55" s="47">
        <v>0</v>
      </c>
      <c r="N55" s="47"/>
      <c r="O55" s="53">
        <f t="shared" si="17"/>
        <v>0</v>
      </c>
      <c r="P55" s="51">
        <f t="shared" si="10"/>
        <v>0</v>
      </c>
      <c r="Q55" s="49" t="e">
        <f t="shared" si="11"/>
        <v>#DIV/0!</v>
      </c>
      <c r="R55" s="39"/>
    </row>
    <row r="56" spans="1:22" ht="16.149999999999999" customHeight="1" x14ac:dyDescent="0.2">
      <c r="A56" s="56"/>
      <c r="B56" s="183" t="s">
        <v>322</v>
      </c>
      <c r="C56" s="54"/>
      <c r="D56" s="54"/>
      <c r="E56" s="54"/>
      <c r="F56" s="54"/>
      <c r="G56" s="195" t="s">
        <v>56</v>
      </c>
      <c r="H56" s="47"/>
      <c r="I56" s="47"/>
      <c r="J56" s="48">
        <f t="shared" si="3"/>
        <v>0</v>
      </c>
      <c r="K56" s="49" t="e">
        <f t="shared" si="9"/>
        <v>#DIV/0!</v>
      </c>
      <c r="L56" s="47"/>
      <c r="M56" s="47">
        <v>0</v>
      </c>
      <c r="N56" s="47"/>
      <c r="O56" s="53">
        <f t="shared" si="17"/>
        <v>0</v>
      </c>
      <c r="P56" s="51">
        <f t="shared" si="10"/>
        <v>0</v>
      </c>
      <c r="Q56" s="49" t="e">
        <f t="shared" si="11"/>
        <v>#DIV/0!</v>
      </c>
      <c r="R56" s="39"/>
    </row>
    <row r="57" spans="1:22" ht="28.15" customHeight="1" x14ac:dyDescent="0.2">
      <c r="A57" s="44">
        <v>4904</v>
      </c>
      <c r="B57" s="183"/>
      <c r="C57" s="54"/>
      <c r="D57" s="54"/>
      <c r="E57" s="54"/>
      <c r="F57" s="54"/>
      <c r="G57" s="195" t="s">
        <v>57</v>
      </c>
      <c r="H57" s="47">
        <f>+H58</f>
        <v>0</v>
      </c>
      <c r="I57" s="47">
        <f>+I58</f>
        <v>0</v>
      </c>
      <c r="J57" s="47">
        <f>+J58</f>
        <v>0</v>
      </c>
      <c r="K57" s="49" t="e">
        <f t="shared" si="9"/>
        <v>#DIV/0!</v>
      </c>
      <c r="L57" s="47">
        <f>+L58</f>
        <v>0</v>
      </c>
      <c r="M57" s="47">
        <v>0</v>
      </c>
      <c r="N57" s="47">
        <f>+N58</f>
        <v>0</v>
      </c>
      <c r="O57" s="47">
        <f>+O58</f>
        <v>0</v>
      </c>
      <c r="P57" s="51">
        <f t="shared" si="10"/>
        <v>0</v>
      </c>
      <c r="Q57" s="49" t="e">
        <f t="shared" si="11"/>
        <v>#DIV/0!</v>
      </c>
      <c r="R57" s="39"/>
    </row>
    <row r="58" spans="1:22" ht="16.149999999999999" customHeight="1" x14ac:dyDescent="0.2">
      <c r="A58" s="56"/>
      <c r="B58" s="183" t="s">
        <v>136</v>
      </c>
      <c r="C58" s="54"/>
      <c r="D58" s="54"/>
      <c r="E58" s="54"/>
      <c r="F58" s="54"/>
      <c r="G58" s="195" t="s">
        <v>58</v>
      </c>
      <c r="H58" s="47"/>
      <c r="I58" s="47"/>
      <c r="J58" s="48">
        <f t="shared" si="3"/>
        <v>0</v>
      </c>
      <c r="K58" s="49" t="e">
        <f t="shared" si="9"/>
        <v>#DIV/0!</v>
      </c>
      <c r="L58" s="47"/>
      <c r="M58" s="47">
        <v>0</v>
      </c>
      <c r="N58" s="47"/>
      <c r="O58" s="53">
        <f t="shared" ref="O58" si="18">M58+N58</f>
        <v>0</v>
      </c>
      <c r="P58" s="51">
        <f t="shared" si="10"/>
        <v>0</v>
      </c>
      <c r="Q58" s="49" t="e">
        <f t="shared" si="11"/>
        <v>#DIV/0!</v>
      </c>
      <c r="R58" s="39"/>
    </row>
    <row r="59" spans="1:22" ht="16.149999999999999" customHeight="1" x14ac:dyDescent="0.2">
      <c r="A59" s="172" t="s">
        <v>389</v>
      </c>
      <c r="B59" s="173" t="s">
        <v>62</v>
      </c>
      <c r="C59" s="45"/>
      <c r="D59" s="45"/>
      <c r="E59" s="45"/>
      <c r="F59" s="45"/>
      <c r="G59" s="194" t="s">
        <v>59</v>
      </c>
      <c r="H59" s="47">
        <f>+H15+H17+H20+H28+H33+H53+H51+H24+H39+H57+H40</f>
        <v>44048000</v>
      </c>
      <c r="I59" s="47">
        <f>+I15+I17+I20+I28+I33+I53+I51+I24+I39+I57+I40</f>
        <v>0</v>
      </c>
      <c r="J59" s="47">
        <f>+J15+J17+J20+J28+J33+J53+J51+J24+J39+J57+J40</f>
        <v>44048000</v>
      </c>
      <c r="K59" s="49">
        <f t="shared" si="9"/>
        <v>0</v>
      </c>
      <c r="L59" s="47">
        <f>+L15+L17+L20+L28+L33+L53+L51+L24+L39+L57+L40</f>
        <v>18024000</v>
      </c>
      <c r="M59" s="47">
        <v>7745867</v>
      </c>
      <c r="N59" s="47">
        <f>+N15+N17+N20+N28+N33+N53+N51+N24+N39+N57+N40</f>
        <v>1271423</v>
      </c>
      <c r="O59" s="47">
        <f>+O15+O17+O20+O28+O33+O53+O51+O24+O39+O57+O40</f>
        <v>9017290</v>
      </c>
      <c r="P59" s="51">
        <f t="shared" si="10"/>
        <v>9006710</v>
      </c>
      <c r="Q59" s="49">
        <f t="shared" si="11"/>
        <v>50.03</v>
      </c>
      <c r="R59" s="39"/>
    </row>
    <row r="60" spans="1:22" ht="28.15" customHeight="1" x14ac:dyDescent="0.2">
      <c r="A60" s="172"/>
      <c r="B60" s="173" t="s">
        <v>136</v>
      </c>
      <c r="C60" s="45"/>
      <c r="D60" s="45"/>
      <c r="E60" s="45"/>
      <c r="F60" s="45"/>
      <c r="G60" s="194" t="s">
        <v>390</v>
      </c>
      <c r="H60" s="47">
        <f>+H16+H18+H29+H32+H50</f>
        <v>4000000</v>
      </c>
      <c r="I60" s="47">
        <f>+I16+I18+I29+I32+I50</f>
        <v>0</v>
      </c>
      <c r="J60" s="47">
        <f>+J16+J18+J29+J32+J50</f>
        <v>4000000</v>
      </c>
      <c r="K60" s="49">
        <f t="shared" si="9"/>
        <v>0</v>
      </c>
      <c r="L60" s="47">
        <f>+L16+L18+L29+L32+L50</f>
        <v>3000000</v>
      </c>
      <c r="M60" s="47">
        <v>3530856</v>
      </c>
      <c r="N60" s="47">
        <f>+N16+N18+N29+N32+N50</f>
        <v>93615</v>
      </c>
      <c r="O60" s="47">
        <f>+O16+O18+O29+O32+O50</f>
        <v>3624471</v>
      </c>
      <c r="P60" s="51">
        <f t="shared" si="10"/>
        <v>-624471</v>
      </c>
      <c r="Q60" s="49">
        <f t="shared" si="11"/>
        <v>120.82</v>
      </c>
      <c r="R60" s="39"/>
    </row>
    <row r="61" spans="1:22" ht="15.6" customHeight="1" thickBot="1" x14ac:dyDescent="0.25">
      <c r="A61" s="61"/>
      <c r="B61" s="184"/>
      <c r="C61" s="62"/>
      <c r="D61" s="62"/>
      <c r="E61" s="62"/>
      <c r="F61" s="62"/>
      <c r="G61" s="63"/>
      <c r="H61" s="167"/>
      <c r="I61" s="64"/>
      <c r="J61" s="65"/>
      <c r="K61" s="66"/>
      <c r="L61" s="168"/>
      <c r="M61" s="168"/>
      <c r="N61" s="65"/>
      <c r="O61" s="169"/>
      <c r="P61" s="67"/>
      <c r="Q61" s="68"/>
      <c r="R61" s="39"/>
    </row>
    <row r="62" spans="1:22" ht="15.6" customHeight="1" x14ac:dyDescent="0.2">
      <c r="A62" s="231" t="s">
        <v>60</v>
      </c>
      <c r="B62" s="232"/>
      <c r="C62" s="232"/>
      <c r="D62" s="232"/>
      <c r="E62" s="232"/>
      <c r="F62" s="233"/>
      <c r="G62" s="69" t="s">
        <v>61</v>
      </c>
      <c r="H62" s="70">
        <f>+H63+H74+H76</f>
        <v>40489900</v>
      </c>
      <c r="I62" s="70">
        <f>+I63+I74+I76</f>
        <v>12675528</v>
      </c>
      <c r="J62" s="70">
        <f>+J63+J74+J76</f>
        <v>27814372</v>
      </c>
      <c r="K62" s="71">
        <f>ROUND(I62/H62*100,2)</f>
        <v>31.31</v>
      </c>
      <c r="L62" s="70">
        <f>+L63+L74+L76</f>
        <v>16886900</v>
      </c>
      <c r="M62" s="70">
        <v>8616691</v>
      </c>
      <c r="N62" s="70">
        <f>+N63+N74+N76</f>
        <v>1592737</v>
      </c>
      <c r="O62" s="70">
        <f>+O63+O74+O76</f>
        <v>10208428</v>
      </c>
      <c r="P62" s="70">
        <f t="shared" ref="P62:P125" si="19">L62-O62</f>
        <v>6678472</v>
      </c>
      <c r="Q62" s="71">
        <f>ROUND(O62/L62*100,2)</f>
        <v>60.45</v>
      </c>
      <c r="R62" s="72"/>
      <c r="V62" s="73"/>
    </row>
    <row r="63" spans="1:22" ht="15.6" customHeight="1" x14ac:dyDescent="0.2">
      <c r="A63" s="44"/>
      <c r="B63" s="182"/>
      <c r="C63" s="45"/>
      <c r="D63" s="60" t="s">
        <v>62</v>
      </c>
      <c r="E63" s="45"/>
      <c r="F63" s="45"/>
      <c r="G63" s="57" t="s">
        <v>63</v>
      </c>
      <c r="H63" s="74">
        <f>+H64+H65+H66+H67+H68+H69+H70+H71+H72+H73</f>
        <v>40489900</v>
      </c>
      <c r="I63" s="74">
        <f>+I64+I65+I66+I67+I68+I69+I70+I71+I72+I73</f>
        <v>12675528</v>
      </c>
      <c r="J63" s="74">
        <f>+J64+J65+J66+J67+J68+J69+J70+J71+J72+J73</f>
        <v>27814372</v>
      </c>
      <c r="K63" s="49">
        <f>ROUND(I63/H63*100,2)</f>
        <v>31.31</v>
      </c>
      <c r="L63" s="74">
        <f>+L64+L65+L66+L67+L68+L69+L70+L71+L72+L73</f>
        <v>16886900</v>
      </c>
      <c r="M63" s="74">
        <v>8924359</v>
      </c>
      <c r="N63" s="74">
        <f>+N64+N65+N66+N67+N68+N69+N70+N71+N72+N73</f>
        <v>1608575</v>
      </c>
      <c r="O63" s="74">
        <f>+O64+O65+O66+O67+O68+O69+O70+O71+O72+O73</f>
        <v>10531934</v>
      </c>
      <c r="P63" s="74">
        <f t="shared" si="19"/>
        <v>6354966</v>
      </c>
      <c r="Q63" s="49">
        <f>ROUND(O63/L63*100,2)</f>
        <v>62.37</v>
      </c>
      <c r="R63" s="72"/>
    </row>
    <row r="64" spans="1:22" ht="15.6" customHeight="1" x14ac:dyDescent="0.2">
      <c r="A64" s="44"/>
      <c r="B64" s="182"/>
      <c r="C64" s="45"/>
      <c r="D64" s="60" t="s">
        <v>64</v>
      </c>
      <c r="E64" s="45"/>
      <c r="F64" s="45"/>
      <c r="G64" s="57" t="s">
        <v>65</v>
      </c>
      <c r="H64" s="74">
        <f t="shared" ref="H64:J68" si="20">+H79</f>
        <v>4765200</v>
      </c>
      <c r="I64" s="74">
        <f t="shared" si="20"/>
        <v>2379400</v>
      </c>
      <c r="J64" s="74">
        <f t="shared" si="20"/>
        <v>2385800</v>
      </c>
      <c r="K64" s="49">
        <f>ROUND(I64/H64*100,2)</f>
        <v>49.93</v>
      </c>
      <c r="L64" s="74">
        <f t="shared" ref="L64" si="21">+L79</f>
        <v>2407800</v>
      </c>
      <c r="M64" s="74">
        <v>1972764</v>
      </c>
      <c r="N64" s="74">
        <f t="shared" ref="N64:O68" si="22">+N79</f>
        <v>398056</v>
      </c>
      <c r="O64" s="74">
        <f t="shared" si="22"/>
        <v>2370820</v>
      </c>
      <c r="P64" s="74">
        <f t="shared" si="19"/>
        <v>36980</v>
      </c>
      <c r="Q64" s="49">
        <f>ROUND(O64/L64*100,2)</f>
        <v>98.46</v>
      </c>
      <c r="R64" s="72"/>
    </row>
    <row r="65" spans="1:18" ht="15.6" customHeight="1" x14ac:dyDescent="0.2">
      <c r="A65" s="44"/>
      <c r="B65" s="182"/>
      <c r="C65" s="45"/>
      <c r="D65" s="60" t="s">
        <v>66</v>
      </c>
      <c r="E65" s="45"/>
      <c r="F65" s="45"/>
      <c r="G65" s="57" t="s">
        <v>67</v>
      </c>
      <c r="H65" s="74">
        <f t="shared" si="20"/>
        <v>593100</v>
      </c>
      <c r="I65" s="74">
        <f t="shared" si="20"/>
        <v>549200</v>
      </c>
      <c r="J65" s="74">
        <f t="shared" si="20"/>
        <v>43900</v>
      </c>
      <c r="K65" s="49">
        <f>ROUND(I65/H65*100,2)</f>
        <v>92.6</v>
      </c>
      <c r="L65" s="74">
        <f t="shared" ref="L65" si="23">+L80</f>
        <v>429600</v>
      </c>
      <c r="M65" s="74">
        <v>370125</v>
      </c>
      <c r="N65" s="74">
        <f t="shared" si="22"/>
        <v>40475</v>
      </c>
      <c r="O65" s="74">
        <f t="shared" si="22"/>
        <v>409600</v>
      </c>
      <c r="P65" s="74">
        <f t="shared" si="19"/>
        <v>20000</v>
      </c>
      <c r="Q65" s="49">
        <f>ROUND(O65/L65*100,2)</f>
        <v>95.34</v>
      </c>
      <c r="R65" s="72"/>
    </row>
    <row r="66" spans="1:18" ht="15.6" customHeight="1" x14ac:dyDescent="0.2">
      <c r="A66" s="44"/>
      <c r="B66" s="182"/>
      <c r="C66" s="45"/>
      <c r="D66" s="60" t="s">
        <v>68</v>
      </c>
      <c r="E66" s="45"/>
      <c r="F66" s="45"/>
      <c r="G66" s="57" t="s">
        <v>69</v>
      </c>
      <c r="H66" s="74">
        <f t="shared" si="20"/>
        <v>0</v>
      </c>
      <c r="I66" s="74">
        <f t="shared" si="20"/>
        <v>0</v>
      </c>
      <c r="J66" s="74">
        <f t="shared" si="20"/>
        <v>0</v>
      </c>
      <c r="K66" s="49"/>
      <c r="L66" s="74">
        <f t="shared" ref="L66" si="24">+L81</f>
        <v>0</v>
      </c>
      <c r="M66" s="74">
        <v>0</v>
      </c>
      <c r="N66" s="74">
        <f t="shared" si="22"/>
        <v>0</v>
      </c>
      <c r="O66" s="74">
        <f t="shared" si="22"/>
        <v>0</v>
      </c>
      <c r="P66" s="74">
        <f t="shared" si="19"/>
        <v>0</v>
      </c>
      <c r="Q66" s="49"/>
      <c r="R66" s="72"/>
    </row>
    <row r="67" spans="1:18" ht="15.6" customHeight="1" x14ac:dyDescent="0.2">
      <c r="A67" s="44"/>
      <c r="B67" s="182"/>
      <c r="C67" s="45"/>
      <c r="D67" s="60" t="s">
        <v>70</v>
      </c>
      <c r="E67" s="45"/>
      <c r="F67" s="45"/>
      <c r="G67" s="57" t="s">
        <v>71</v>
      </c>
      <c r="H67" s="74">
        <f t="shared" si="20"/>
        <v>0</v>
      </c>
      <c r="I67" s="74">
        <f t="shared" si="20"/>
        <v>0</v>
      </c>
      <c r="J67" s="74">
        <f t="shared" si="20"/>
        <v>0</v>
      </c>
      <c r="K67" s="49" t="e">
        <f>ROUND(I67/H67*100,2)</f>
        <v>#DIV/0!</v>
      </c>
      <c r="L67" s="74">
        <f t="shared" ref="L67" si="25">+L82</f>
        <v>0</v>
      </c>
      <c r="M67" s="74">
        <v>0</v>
      </c>
      <c r="N67" s="74">
        <f t="shared" si="22"/>
        <v>0</v>
      </c>
      <c r="O67" s="74">
        <f t="shared" si="22"/>
        <v>0</v>
      </c>
      <c r="P67" s="74">
        <f t="shared" si="19"/>
        <v>0</v>
      </c>
      <c r="Q67" s="49"/>
      <c r="R67" s="72"/>
    </row>
    <row r="68" spans="1:18" ht="27.6" customHeight="1" x14ac:dyDescent="0.2">
      <c r="A68" s="44"/>
      <c r="B68" s="182"/>
      <c r="C68" s="45"/>
      <c r="D68" s="60" t="s">
        <v>72</v>
      </c>
      <c r="E68" s="45"/>
      <c r="F68" s="45"/>
      <c r="G68" s="57" t="s">
        <v>73</v>
      </c>
      <c r="H68" s="74">
        <f t="shared" si="20"/>
        <v>1732000</v>
      </c>
      <c r="I68" s="74">
        <f t="shared" si="20"/>
        <v>1001100</v>
      </c>
      <c r="J68" s="74">
        <f t="shared" si="20"/>
        <v>730900</v>
      </c>
      <c r="K68" s="49">
        <f>ROUND(I68/H68*100,2)</f>
        <v>57.8</v>
      </c>
      <c r="L68" s="74">
        <f t="shared" ref="L68" si="26">+L83</f>
        <v>1128300</v>
      </c>
      <c r="M68" s="74">
        <v>847555</v>
      </c>
      <c r="N68" s="74">
        <f t="shared" si="22"/>
        <v>149050</v>
      </c>
      <c r="O68" s="74">
        <f t="shared" si="22"/>
        <v>996605</v>
      </c>
      <c r="P68" s="74">
        <f t="shared" si="19"/>
        <v>131695</v>
      </c>
      <c r="Q68" s="49">
        <f>ROUND(O68/L68*100,2)</f>
        <v>88.33</v>
      </c>
      <c r="R68" s="72"/>
    </row>
    <row r="69" spans="1:18" ht="15.6" customHeight="1" x14ac:dyDescent="0.2">
      <c r="A69" s="44"/>
      <c r="B69" s="182"/>
      <c r="C69" s="45"/>
      <c r="D69" s="60" t="s">
        <v>74</v>
      </c>
      <c r="E69" s="45"/>
      <c r="F69" s="45"/>
      <c r="G69" s="57" t="s">
        <v>75</v>
      </c>
      <c r="H69" s="74">
        <f t="shared" ref="H69:J71" si="27">+H90</f>
        <v>0</v>
      </c>
      <c r="I69" s="74">
        <f t="shared" si="27"/>
        <v>0</v>
      </c>
      <c r="J69" s="74">
        <f t="shared" si="27"/>
        <v>0</v>
      </c>
      <c r="K69" s="49"/>
      <c r="L69" s="74">
        <f t="shared" ref="L69" si="28">+L90</f>
        <v>0</v>
      </c>
      <c r="M69" s="74">
        <v>0</v>
      </c>
      <c r="N69" s="74">
        <f t="shared" ref="N69:O71" si="29">+N90</f>
        <v>0</v>
      </c>
      <c r="O69" s="74">
        <f t="shared" si="29"/>
        <v>0</v>
      </c>
      <c r="P69" s="74">
        <f t="shared" si="19"/>
        <v>0</v>
      </c>
      <c r="Q69" s="49"/>
      <c r="R69" s="72"/>
    </row>
    <row r="70" spans="1:18" ht="27.6" customHeight="1" x14ac:dyDescent="0.2">
      <c r="A70" s="44"/>
      <c r="B70" s="182"/>
      <c r="C70" s="45"/>
      <c r="D70" s="60" t="s">
        <v>76</v>
      </c>
      <c r="E70" s="45"/>
      <c r="F70" s="45"/>
      <c r="G70" s="57" t="s">
        <v>77</v>
      </c>
      <c r="H70" s="74">
        <f t="shared" si="27"/>
        <v>19842000</v>
      </c>
      <c r="I70" s="74">
        <f t="shared" si="27"/>
        <v>1328424</v>
      </c>
      <c r="J70" s="74">
        <f t="shared" si="27"/>
        <v>18513576</v>
      </c>
      <c r="K70" s="49">
        <f>ROUND(I70/H70*100,2)</f>
        <v>6.7</v>
      </c>
      <c r="L70" s="74">
        <f t="shared" ref="L70" si="30">+L91</f>
        <v>5492000</v>
      </c>
      <c r="M70" s="74">
        <v>1070921</v>
      </c>
      <c r="N70" s="74">
        <f t="shared" si="29"/>
        <v>156212</v>
      </c>
      <c r="O70" s="74">
        <f t="shared" si="29"/>
        <v>1227133</v>
      </c>
      <c r="P70" s="74">
        <f t="shared" si="19"/>
        <v>4264867</v>
      </c>
      <c r="Q70" s="49">
        <f>ROUND(O70/L70*100,2)</f>
        <v>22.34</v>
      </c>
      <c r="R70" s="72"/>
    </row>
    <row r="71" spans="1:18" ht="15.6" customHeight="1" x14ac:dyDescent="0.2">
      <c r="A71" s="44"/>
      <c r="B71" s="182"/>
      <c r="C71" s="45"/>
      <c r="D71" s="60" t="s">
        <v>78</v>
      </c>
      <c r="E71" s="45"/>
      <c r="F71" s="45"/>
      <c r="G71" s="57" t="s">
        <v>79</v>
      </c>
      <c r="H71" s="74">
        <f t="shared" si="27"/>
        <v>13524000</v>
      </c>
      <c r="I71" s="74">
        <f t="shared" si="27"/>
        <v>7384243</v>
      </c>
      <c r="J71" s="74">
        <f t="shared" si="27"/>
        <v>6139757</v>
      </c>
      <c r="K71" s="49">
        <f>ROUND(I71/H71*100,2)</f>
        <v>54.6</v>
      </c>
      <c r="L71" s="74">
        <f t="shared" ref="L71" si="31">+L92</f>
        <v>7395600</v>
      </c>
      <c r="M71" s="74">
        <v>4633046</v>
      </c>
      <c r="N71" s="74">
        <f t="shared" si="29"/>
        <v>861569</v>
      </c>
      <c r="O71" s="74">
        <f t="shared" si="29"/>
        <v>5494615</v>
      </c>
      <c r="P71" s="74">
        <f t="shared" si="19"/>
        <v>1900985</v>
      </c>
      <c r="Q71" s="49">
        <f>ROUND(O71/L71*100,2)</f>
        <v>74.3</v>
      </c>
      <c r="R71" s="72"/>
    </row>
    <row r="72" spans="1:18" ht="15.6" customHeight="1" x14ac:dyDescent="0.2">
      <c r="A72" s="44"/>
      <c r="B72" s="182"/>
      <c r="C72" s="45"/>
      <c r="D72" s="60" t="s">
        <v>80</v>
      </c>
      <c r="E72" s="45"/>
      <c r="F72" s="45"/>
      <c r="G72" s="57" t="s">
        <v>81</v>
      </c>
      <c r="H72" s="74">
        <f>+H97</f>
        <v>33600</v>
      </c>
      <c r="I72" s="74">
        <f>+I97</f>
        <v>33161</v>
      </c>
      <c r="J72" s="74">
        <f>+J97</f>
        <v>439</v>
      </c>
      <c r="K72" s="49"/>
      <c r="L72" s="74">
        <f>+L97</f>
        <v>33600</v>
      </c>
      <c r="M72" s="74">
        <v>29948</v>
      </c>
      <c r="N72" s="74">
        <f>+N97</f>
        <v>3213</v>
      </c>
      <c r="O72" s="74">
        <f>+O97</f>
        <v>33161</v>
      </c>
      <c r="P72" s="74">
        <f t="shared" si="19"/>
        <v>439</v>
      </c>
      <c r="Q72" s="49">
        <f>ROUND(O72/L72*100,2)</f>
        <v>98.69</v>
      </c>
      <c r="R72" s="72"/>
    </row>
    <row r="73" spans="1:18" ht="41.45" customHeight="1" x14ac:dyDescent="0.2">
      <c r="A73" s="44"/>
      <c r="B73" s="182"/>
      <c r="C73" s="45"/>
      <c r="D73" s="60" t="s">
        <v>82</v>
      </c>
      <c r="E73" s="45"/>
      <c r="F73" s="45"/>
      <c r="G73" s="75" t="s">
        <v>83</v>
      </c>
      <c r="H73" s="74">
        <f>H98</f>
        <v>0</v>
      </c>
      <c r="I73" s="74">
        <f>I98</f>
        <v>0</v>
      </c>
      <c r="J73" s="74">
        <v>0</v>
      </c>
      <c r="K73" s="49"/>
      <c r="L73" s="74">
        <f>L98</f>
        <v>0</v>
      </c>
      <c r="M73" s="74">
        <v>0</v>
      </c>
      <c r="N73" s="74">
        <f>N98</f>
        <v>0</v>
      </c>
      <c r="O73" s="74">
        <f>O98</f>
        <v>0</v>
      </c>
      <c r="P73" s="74">
        <f t="shared" si="19"/>
        <v>0</v>
      </c>
      <c r="Q73" s="49"/>
      <c r="R73" s="72"/>
    </row>
    <row r="74" spans="1:18" ht="15.6" customHeight="1" x14ac:dyDescent="0.2">
      <c r="A74" s="44"/>
      <c r="B74" s="182"/>
      <c r="C74" s="45"/>
      <c r="D74" s="60" t="s">
        <v>84</v>
      </c>
      <c r="E74" s="45"/>
      <c r="F74" s="45"/>
      <c r="G74" s="57" t="s">
        <v>85</v>
      </c>
      <c r="H74" s="74">
        <f>+H75</f>
        <v>0</v>
      </c>
      <c r="I74" s="74">
        <f>+I75</f>
        <v>0</v>
      </c>
      <c r="J74" s="74">
        <f>+J75</f>
        <v>0</v>
      </c>
      <c r="K74" s="49"/>
      <c r="L74" s="74">
        <f>+L75</f>
        <v>0</v>
      </c>
      <c r="M74" s="74">
        <v>0</v>
      </c>
      <c r="N74" s="74">
        <f>+N75</f>
        <v>0</v>
      </c>
      <c r="O74" s="74">
        <f>+O75</f>
        <v>0</v>
      </c>
      <c r="P74" s="74">
        <f t="shared" si="19"/>
        <v>0</v>
      </c>
      <c r="Q74" s="49" t="e">
        <f t="shared" ref="Q74:Q76" si="32">ROUND(O74/L74*100,2)</f>
        <v>#DIV/0!</v>
      </c>
      <c r="R74" s="72"/>
    </row>
    <row r="75" spans="1:18" ht="15.6" customHeight="1" x14ac:dyDescent="0.2">
      <c r="A75" s="44"/>
      <c r="B75" s="182"/>
      <c r="C75" s="45"/>
      <c r="D75" s="60" t="s">
        <v>86</v>
      </c>
      <c r="E75" s="45"/>
      <c r="F75" s="45"/>
      <c r="G75" s="57" t="s">
        <v>87</v>
      </c>
      <c r="H75" s="74">
        <f>H100</f>
        <v>0</v>
      </c>
      <c r="I75" s="74">
        <f>I100</f>
        <v>0</v>
      </c>
      <c r="J75" s="74">
        <f>J170</f>
        <v>0</v>
      </c>
      <c r="K75" s="49"/>
      <c r="L75" s="74">
        <f>L100</f>
        <v>0</v>
      </c>
      <c r="M75" s="74">
        <v>0</v>
      </c>
      <c r="N75" s="74">
        <f>N100</f>
        <v>0</v>
      </c>
      <c r="O75" s="74">
        <f>O100</f>
        <v>0</v>
      </c>
      <c r="P75" s="74">
        <f t="shared" si="19"/>
        <v>0</v>
      </c>
      <c r="Q75" s="49" t="e">
        <f t="shared" si="32"/>
        <v>#DIV/0!</v>
      </c>
      <c r="R75" s="72"/>
    </row>
    <row r="76" spans="1:18" ht="15.6" customHeight="1" x14ac:dyDescent="0.2">
      <c r="A76" s="44"/>
      <c r="B76" s="182"/>
      <c r="C76" s="45"/>
      <c r="D76" s="45">
        <v>85</v>
      </c>
      <c r="E76" s="45"/>
      <c r="F76" s="45"/>
      <c r="G76" s="57" t="s">
        <v>88</v>
      </c>
      <c r="H76" s="74">
        <f>+H104</f>
        <v>0</v>
      </c>
      <c r="I76" s="74">
        <f>+I104</f>
        <v>0</v>
      </c>
      <c r="J76" s="74">
        <f>+J104</f>
        <v>0</v>
      </c>
      <c r="K76" s="49"/>
      <c r="L76" s="74">
        <f>+L104</f>
        <v>0</v>
      </c>
      <c r="M76" s="74">
        <v>-307668</v>
      </c>
      <c r="N76" s="74">
        <f>+N104</f>
        <v>-15838</v>
      </c>
      <c r="O76" s="74">
        <f>+O104</f>
        <v>-323506</v>
      </c>
      <c r="P76" s="74">
        <f t="shared" si="19"/>
        <v>323506</v>
      </c>
      <c r="Q76" s="49" t="e">
        <f t="shared" si="32"/>
        <v>#DIV/0!</v>
      </c>
      <c r="R76" s="72"/>
    </row>
    <row r="77" spans="1:18" ht="15.6" customHeight="1" x14ac:dyDescent="0.2">
      <c r="A77" s="234">
        <v>5004</v>
      </c>
      <c r="B77" s="232"/>
      <c r="C77" s="232"/>
      <c r="D77" s="232"/>
      <c r="E77" s="232"/>
      <c r="F77" s="233"/>
      <c r="G77" s="77" t="s">
        <v>89</v>
      </c>
      <c r="H77" s="78">
        <f>+H78+H99+H104</f>
        <v>40489900</v>
      </c>
      <c r="I77" s="78">
        <f>+I78+I99+I104</f>
        <v>12675528</v>
      </c>
      <c r="J77" s="78">
        <f>+J78+J99+J101+J104</f>
        <v>27814372</v>
      </c>
      <c r="K77" s="71">
        <f>ROUND(I77/H77*100,2)</f>
        <v>31.31</v>
      </c>
      <c r="L77" s="78">
        <f>+L78+L99+L104</f>
        <v>16886900</v>
      </c>
      <c r="M77" s="78">
        <v>8616691</v>
      </c>
      <c r="N77" s="78">
        <f>+N78+N99+N104</f>
        <v>1592737</v>
      </c>
      <c r="O77" s="78">
        <f>+O78+O99+O104</f>
        <v>10208428</v>
      </c>
      <c r="P77" s="78">
        <f t="shared" si="19"/>
        <v>6678472</v>
      </c>
      <c r="Q77" s="71">
        <f>ROUND(O77/L77*100,2)</f>
        <v>60.45</v>
      </c>
      <c r="R77" s="39"/>
    </row>
    <row r="78" spans="1:18" ht="15.6" customHeight="1" x14ac:dyDescent="0.2">
      <c r="A78" s="76"/>
      <c r="B78" s="185"/>
      <c r="C78" s="79"/>
      <c r="D78" s="79" t="s">
        <v>90</v>
      </c>
      <c r="E78" s="79"/>
      <c r="F78" s="79"/>
      <c r="G78" s="57" t="s">
        <v>63</v>
      </c>
      <c r="H78" s="74">
        <f>H79+H80+H81+H82+H83+H90+H91+H92+H97+H98</f>
        <v>40489900</v>
      </c>
      <c r="I78" s="74">
        <f>I79+I80+I81+I82+I83+I90+I91+I92+I97+I98</f>
        <v>12675528</v>
      </c>
      <c r="J78" s="74">
        <f>J79+J80+J81+J82+J83+J90+J91+J92+J97+J98</f>
        <v>27814372</v>
      </c>
      <c r="K78" s="49">
        <f>ROUND(I78/H78*100,2)</f>
        <v>31.31</v>
      </c>
      <c r="L78" s="74">
        <f>L79+L80+L81+L82+L83+L90+L91+L92+L97+L98</f>
        <v>16886900</v>
      </c>
      <c r="M78" s="74">
        <v>8924359</v>
      </c>
      <c r="N78" s="74">
        <f>N79+N80+N81+N82+N83+N90+N91+N92+N97+N98</f>
        <v>1608575</v>
      </c>
      <c r="O78" s="74">
        <f>O79+O80+O81+O82+O83+O90+O91+O92+O97+O98</f>
        <v>10531934</v>
      </c>
      <c r="P78" s="74">
        <f t="shared" si="19"/>
        <v>6354966</v>
      </c>
      <c r="Q78" s="49">
        <f>ROUND(O78/L78*100,2)</f>
        <v>62.37</v>
      </c>
      <c r="R78" s="39"/>
    </row>
    <row r="79" spans="1:18" ht="15.6" customHeight="1" x14ac:dyDescent="0.2">
      <c r="A79" s="44"/>
      <c r="B79" s="182"/>
      <c r="C79" s="45"/>
      <c r="D79" s="45" t="s">
        <v>91</v>
      </c>
      <c r="E79" s="45"/>
      <c r="F79" s="45"/>
      <c r="G79" s="57" t="s">
        <v>65</v>
      </c>
      <c r="H79" s="74">
        <f>H107+H174+H259</f>
        <v>4765200</v>
      </c>
      <c r="I79" s="74">
        <f>I107+I174+I259</f>
        <v>2379400</v>
      </c>
      <c r="J79" s="74">
        <f>J107+J174+J259</f>
        <v>2385800</v>
      </c>
      <c r="K79" s="49">
        <f>ROUND(I79/H79*100,2)</f>
        <v>49.93</v>
      </c>
      <c r="L79" s="74">
        <f>L107+L174+L259</f>
        <v>2407800</v>
      </c>
      <c r="M79" s="74">
        <v>1972764</v>
      </c>
      <c r="N79" s="74">
        <f>N107+N174+N259</f>
        <v>398056</v>
      </c>
      <c r="O79" s="74">
        <f>O107+O174+O259</f>
        <v>2370820</v>
      </c>
      <c r="P79" s="74">
        <f t="shared" si="19"/>
        <v>36980</v>
      </c>
      <c r="Q79" s="49">
        <f>ROUND(O79/L79*100,2)</f>
        <v>98.46</v>
      </c>
      <c r="R79" s="39"/>
    </row>
    <row r="80" spans="1:18" ht="15.6" customHeight="1" x14ac:dyDescent="0.2">
      <c r="A80" s="44"/>
      <c r="B80" s="182"/>
      <c r="C80" s="45"/>
      <c r="D80" s="45" t="s">
        <v>92</v>
      </c>
      <c r="E80" s="45"/>
      <c r="F80" s="45"/>
      <c r="G80" s="57" t="s">
        <v>67</v>
      </c>
      <c r="H80" s="74">
        <f>H134+H201+H291+H384</f>
        <v>593100</v>
      </c>
      <c r="I80" s="74">
        <f>I134+I201+I291+I384</f>
        <v>549200</v>
      </c>
      <c r="J80" s="74">
        <f>J134+J201+J291+J384</f>
        <v>43900</v>
      </c>
      <c r="K80" s="49">
        <f>ROUND(I80/H80*100,2)</f>
        <v>92.6</v>
      </c>
      <c r="L80" s="74">
        <f>L134+L201+L291+L384</f>
        <v>429600</v>
      </c>
      <c r="M80" s="74">
        <v>370125</v>
      </c>
      <c r="N80" s="74">
        <f>N134+N201+N291+N384</f>
        <v>40475</v>
      </c>
      <c r="O80" s="74">
        <f>O134+O201+O291+O384</f>
        <v>409600</v>
      </c>
      <c r="P80" s="74">
        <f t="shared" si="19"/>
        <v>20000</v>
      </c>
      <c r="Q80" s="49">
        <f>ROUND(O80/L80*100,2)</f>
        <v>95.34</v>
      </c>
      <c r="R80" s="39"/>
    </row>
    <row r="81" spans="1:18" ht="15.6" customHeight="1" x14ac:dyDescent="0.2">
      <c r="A81" s="44"/>
      <c r="B81" s="182"/>
      <c r="C81" s="45"/>
      <c r="D81" s="45" t="s">
        <v>93</v>
      </c>
      <c r="E81" s="45"/>
      <c r="F81" s="45"/>
      <c r="G81" s="57" t="s">
        <v>69</v>
      </c>
      <c r="H81" s="74">
        <f>H324</f>
        <v>0</v>
      </c>
      <c r="I81" s="74">
        <f>I324</f>
        <v>0</v>
      </c>
      <c r="J81" s="74">
        <f>J326</f>
        <v>0</v>
      </c>
      <c r="K81" s="49"/>
      <c r="L81" s="74">
        <f>L324</f>
        <v>0</v>
      </c>
      <c r="M81" s="74">
        <v>0</v>
      </c>
      <c r="N81" s="74">
        <f>N324</f>
        <v>0</v>
      </c>
      <c r="O81" s="74">
        <f>O324</f>
        <v>0</v>
      </c>
      <c r="P81" s="74">
        <f t="shared" si="19"/>
        <v>0</v>
      </c>
      <c r="Q81" s="49"/>
      <c r="R81" s="39"/>
    </row>
    <row r="82" spans="1:18" ht="15.6" customHeight="1" x14ac:dyDescent="0.2">
      <c r="A82" s="44"/>
      <c r="B82" s="182"/>
      <c r="C82" s="45"/>
      <c r="D82" s="45" t="s">
        <v>94</v>
      </c>
      <c r="E82" s="45"/>
      <c r="F82" s="45"/>
      <c r="G82" s="57" t="s">
        <v>71</v>
      </c>
      <c r="H82" s="74">
        <f>H230+H387</f>
        <v>0</v>
      </c>
      <c r="I82" s="74">
        <f>I230+I387</f>
        <v>0</v>
      </c>
      <c r="J82" s="74">
        <f>J230+J387</f>
        <v>0</v>
      </c>
      <c r="K82" s="49" t="e">
        <f>ROUND(I82/H82*100,2)</f>
        <v>#DIV/0!</v>
      </c>
      <c r="L82" s="74">
        <f>L230+L387</f>
        <v>0</v>
      </c>
      <c r="M82" s="74">
        <v>0</v>
      </c>
      <c r="N82" s="74">
        <f>N230+N387</f>
        <v>0</v>
      </c>
      <c r="O82" s="74">
        <f>O230+O387</f>
        <v>0</v>
      </c>
      <c r="P82" s="74">
        <f t="shared" si="19"/>
        <v>0</v>
      </c>
      <c r="Q82" s="49" t="e">
        <f>ROUND(O82/L82*100,2)</f>
        <v>#DIV/0!</v>
      </c>
      <c r="R82" s="39"/>
    </row>
    <row r="83" spans="1:18" ht="27.6" customHeight="1" x14ac:dyDescent="0.2">
      <c r="A83" s="44"/>
      <c r="B83" s="182"/>
      <c r="C83" s="45"/>
      <c r="D83" s="45">
        <v>51</v>
      </c>
      <c r="E83" s="45"/>
      <c r="F83" s="45"/>
      <c r="G83" s="57" t="s">
        <v>73</v>
      </c>
      <c r="H83" s="74">
        <f>H232+H327+H390</f>
        <v>1732000</v>
      </c>
      <c r="I83" s="74">
        <f>I232+I327+I390</f>
        <v>1001100</v>
      </c>
      <c r="J83" s="74">
        <f>J232+J327+J390</f>
        <v>730900</v>
      </c>
      <c r="K83" s="49">
        <f>ROUND(I83/H83*100,2)</f>
        <v>57.8</v>
      </c>
      <c r="L83" s="74">
        <f>L232+L327+L390</f>
        <v>1128300</v>
      </c>
      <c r="M83" s="74">
        <v>847555</v>
      </c>
      <c r="N83" s="74">
        <f>N232+N327+N390</f>
        <v>149050</v>
      </c>
      <c r="O83" s="74">
        <f>O232+O327+O390</f>
        <v>996605</v>
      </c>
      <c r="P83" s="74">
        <f t="shared" si="19"/>
        <v>131695</v>
      </c>
      <c r="Q83" s="49">
        <f>ROUND(O83/L83*100,2)</f>
        <v>88.33</v>
      </c>
      <c r="R83" s="39"/>
    </row>
    <row r="84" spans="1:18" ht="15.6" customHeight="1" x14ac:dyDescent="0.2">
      <c r="A84" s="44"/>
      <c r="B84" s="182"/>
      <c r="C84" s="45"/>
      <c r="D84" s="45"/>
      <c r="E84" s="45" t="s">
        <v>90</v>
      </c>
      <c r="F84" s="45"/>
      <c r="G84" s="57" t="s">
        <v>95</v>
      </c>
      <c r="H84" s="74">
        <f>H85+H86+H87+H88+H89</f>
        <v>1732000</v>
      </c>
      <c r="I84" s="74">
        <f>I85+I86+I87+I88+I89</f>
        <v>1001100</v>
      </c>
      <c r="J84" s="74">
        <f>J85+J86+J87+J88+J89</f>
        <v>730900</v>
      </c>
      <c r="K84" s="49">
        <f>ROUND(I84/H84*100,2)</f>
        <v>57.8</v>
      </c>
      <c r="L84" s="74">
        <f>L85+L86+L87+L88+L89</f>
        <v>1128300</v>
      </c>
      <c r="M84" s="74">
        <v>847555</v>
      </c>
      <c r="N84" s="74">
        <f>N85+N86+N87+N88+N89</f>
        <v>149050</v>
      </c>
      <c r="O84" s="74">
        <f>O85+O86+O87+O88+O89</f>
        <v>996605</v>
      </c>
      <c r="P84" s="74">
        <f t="shared" si="19"/>
        <v>131695</v>
      </c>
      <c r="Q84" s="49">
        <f>ROUND(O84/L84*100,2)</f>
        <v>88.33</v>
      </c>
      <c r="R84" s="39"/>
    </row>
    <row r="85" spans="1:18" ht="15.6" customHeight="1" x14ac:dyDescent="0.2">
      <c r="A85" s="44"/>
      <c r="B85" s="182"/>
      <c r="C85" s="45"/>
      <c r="D85" s="45"/>
      <c r="E85" s="45"/>
      <c r="F85" s="45" t="s">
        <v>90</v>
      </c>
      <c r="G85" s="57" t="s">
        <v>96</v>
      </c>
      <c r="H85" s="74">
        <f>H232</f>
        <v>0</v>
      </c>
      <c r="I85" s="74">
        <f>I232</f>
        <v>0</v>
      </c>
      <c r="J85" s="74">
        <f>J232</f>
        <v>0</v>
      </c>
      <c r="K85" s="49"/>
      <c r="L85" s="74">
        <f>L232</f>
        <v>0</v>
      </c>
      <c r="M85" s="74">
        <v>0</v>
      </c>
      <c r="N85" s="74">
        <f>N232</f>
        <v>0</v>
      </c>
      <c r="O85" s="74">
        <f>O232</f>
        <v>0</v>
      </c>
      <c r="P85" s="74">
        <f t="shared" si="19"/>
        <v>0</v>
      </c>
      <c r="Q85" s="49"/>
      <c r="R85" s="39"/>
    </row>
    <row r="86" spans="1:18" ht="27.6" customHeight="1" x14ac:dyDescent="0.2">
      <c r="A86" s="44"/>
      <c r="B86" s="182"/>
      <c r="C86" s="45"/>
      <c r="D86" s="45"/>
      <c r="E86" s="45"/>
      <c r="F86" s="45">
        <v>17</v>
      </c>
      <c r="G86" s="57" t="s">
        <v>97</v>
      </c>
      <c r="H86" s="74">
        <f>H329</f>
        <v>1732000</v>
      </c>
      <c r="I86" s="74">
        <f>I329</f>
        <v>1001100</v>
      </c>
      <c r="J86" s="74">
        <f>J329</f>
        <v>730900</v>
      </c>
      <c r="K86" s="49">
        <f>ROUND(I86/H86*100,2)</f>
        <v>57.8</v>
      </c>
      <c r="L86" s="74">
        <f>L329</f>
        <v>1128300</v>
      </c>
      <c r="M86" s="74">
        <v>847555</v>
      </c>
      <c r="N86" s="74">
        <f>N329</f>
        <v>149050</v>
      </c>
      <c r="O86" s="74">
        <f>O329</f>
        <v>996605</v>
      </c>
      <c r="P86" s="74">
        <f t="shared" si="19"/>
        <v>131695</v>
      </c>
      <c r="Q86" s="49">
        <f>ROUND(O86/L86*100,2)</f>
        <v>88.33</v>
      </c>
      <c r="R86" s="39"/>
    </row>
    <row r="87" spans="1:18" ht="41.45" customHeight="1" x14ac:dyDescent="0.2">
      <c r="A87" s="44"/>
      <c r="B87" s="182"/>
      <c r="C87" s="45"/>
      <c r="D87" s="45"/>
      <c r="E87" s="45"/>
      <c r="F87" s="45">
        <v>18</v>
      </c>
      <c r="G87" s="57" t="s">
        <v>98</v>
      </c>
      <c r="H87" s="74">
        <f>H392</f>
        <v>0</v>
      </c>
      <c r="I87" s="74">
        <f>I392</f>
        <v>0</v>
      </c>
      <c r="J87" s="74">
        <f>J392</f>
        <v>0</v>
      </c>
      <c r="K87" s="49"/>
      <c r="L87" s="74">
        <f>L392</f>
        <v>0</v>
      </c>
      <c r="M87" s="74">
        <v>0</v>
      </c>
      <c r="N87" s="74">
        <f>N392</f>
        <v>0</v>
      </c>
      <c r="O87" s="74">
        <f>O392</f>
        <v>0</v>
      </c>
      <c r="P87" s="74">
        <f t="shared" si="19"/>
        <v>0</v>
      </c>
      <c r="Q87" s="49"/>
      <c r="R87" s="39"/>
    </row>
    <row r="88" spans="1:18" ht="41.45" customHeight="1" x14ac:dyDescent="0.2">
      <c r="A88" s="44"/>
      <c r="B88" s="182"/>
      <c r="C88" s="45"/>
      <c r="D88" s="45"/>
      <c r="E88" s="45"/>
      <c r="F88" s="45">
        <v>19</v>
      </c>
      <c r="G88" s="57" t="s">
        <v>99</v>
      </c>
      <c r="H88" s="74">
        <f t="shared" ref="H88:J89" si="33">H330</f>
        <v>0</v>
      </c>
      <c r="I88" s="74">
        <f t="shared" si="33"/>
        <v>0</v>
      </c>
      <c r="J88" s="74">
        <f t="shared" si="33"/>
        <v>0</v>
      </c>
      <c r="K88" s="49"/>
      <c r="L88" s="74">
        <f t="shared" ref="L88" si="34">L330</f>
        <v>0</v>
      </c>
      <c r="M88" s="74">
        <v>0</v>
      </c>
      <c r="N88" s="74">
        <f t="shared" ref="N88:O89" si="35">N330</f>
        <v>0</v>
      </c>
      <c r="O88" s="74">
        <f t="shared" si="35"/>
        <v>0</v>
      </c>
      <c r="P88" s="74">
        <f t="shared" si="19"/>
        <v>0</v>
      </c>
      <c r="Q88" s="49"/>
      <c r="R88" s="39"/>
    </row>
    <row r="89" spans="1:18" ht="55.15" customHeight="1" x14ac:dyDescent="0.2">
      <c r="A89" s="44"/>
      <c r="B89" s="182"/>
      <c r="C89" s="45"/>
      <c r="D89" s="45"/>
      <c r="E89" s="45"/>
      <c r="F89" s="45" t="s">
        <v>92</v>
      </c>
      <c r="G89" s="57" t="s">
        <v>100</v>
      </c>
      <c r="H89" s="74">
        <f t="shared" si="33"/>
        <v>0</v>
      </c>
      <c r="I89" s="74">
        <f t="shared" si="33"/>
        <v>0</v>
      </c>
      <c r="J89" s="74">
        <f t="shared" si="33"/>
        <v>0</v>
      </c>
      <c r="K89" s="49"/>
      <c r="L89" s="74">
        <f t="shared" ref="L89" si="36">L331</f>
        <v>0</v>
      </c>
      <c r="M89" s="74">
        <v>0</v>
      </c>
      <c r="N89" s="74">
        <f t="shared" si="35"/>
        <v>0</v>
      </c>
      <c r="O89" s="74">
        <f t="shared" si="35"/>
        <v>0</v>
      </c>
      <c r="P89" s="74">
        <f t="shared" si="19"/>
        <v>0</v>
      </c>
      <c r="Q89" s="49"/>
      <c r="R89" s="39"/>
    </row>
    <row r="90" spans="1:18" ht="15.6" customHeight="1" x14ac:dyDescent="0.2">
      <c r="A90" s="44"/>
      <c r="B90" s="182"/>
      <c r="C90" s="45"/>
      <c r="D90" s="45">
        <v>55</v>
      </c>
      <c r="E90" s="45"/>
      <c r="F90" s="45"/>
      <c r="G90" s="57" t="s">
        <v>75</v>
      </c>
      <c r="H90" s="74">
        <f>H393</f>
        <v>0</v>
      </c>
      <c r="I90" s="74">
        <f>I393</f>
        <v>0</v>
      </c>
      <c r="J90" s="74"/>
      <c r="K90" s="49"/>
      <c r="L90" s="74">
        <f>L393</f>
        <v>0</v>
      </c>
      <c r="M90" s="74">
        <v>0</v>
      </c>
      <c r="N90" s="74">
        <f>N393</f>
        <v>0</v>
      </c>
      <c r="O90" s="74">
        <f>O393</f>
        <v>0</v>
      </c>
      <c r="P90" s="74">
        <f t="shared" si="19"/>
        <v>0</v>
      </c>
      <c r="Q90" s="49"/>
      <c r="R90" s="39"/>
    </row>
    <row r="91" spans="1:18" ht="27.6" customHeight="1" x14ac:dyDescent="0.2">
      <c r="A91" s="44"/>
      <c r="B91" s="182"/>
      <c r="C91" s="45"/>
      <c r="D91" s="45">
        <v>56</v>
      </c>
      <c r="E91" s="45"/>
      <c r="F91" s="45"/>
      <c r="G91" s="57" t="s">
        <v>101</v>
      </c>
      <c r="H91" s="74">
        <f>H235+H399</f>
        <v>19842000</v>
      </c>
      <c r="I91" s="74">
        <f>I235+I399</f>
        <v>1328424</v>
      </c>
      <c r="J91" s="74">
        <f>+J399</f>
        <v>18513576</v>
      </c>
      <c r="K91" s="49">
        <f t="shared" ref="K91:K97" si="37">ROUND(I91/H91*100,2)</f>
        <v>6.7</v>
      </c>
      <c r="L91" s="74">
        <f>L235+L399</f>
        <v>5492000</v>
      </c>
      <c r="M91" s="74">
        <v>1070921</v>
      </c>
      <c r="N91" s="74">
        <f>N235+N399</f>
        <v>156212</v>
      </c>
      <c r="O91" s="74">
        <f>O235+O399</f>
        <v>1227133</v>
      </c>
      <c r="P91" s="74">
        <f t="shared" si="19"/>
        <v>4264867</v>
      </c>
      <c r="Q91" s="49">
        <f t="shared" ref="Q91:Q97" si="38">ROUND(O91/L91*100,2)</f>
        <v>22.34</v>
      </c>
      <c r="R91" s="39"/>
    </row>
    <row r="92" spans="1:18" ht="15.6" customHeight="1" x14ac:dyDescent="0.2">
      <c r="A92" s="44"/>
      <c r="B92" s="182"/>
      <c r="C92" s="45"/>
      <c r="D92" s="45">
        <v>57</v>
      </c>
      <c r="E92" s="45"/>
      <c r="F92" s="45"/>
      <c r="G92" s="57" t="s">
        <v>79</v>
      </c>
      <c r="H92" s="74">
        <f>H239+H332+H413</f>
        <v>13524000</v>
      </c>
      <c r="I92" s="74">
        <f>I239+I332+I413</f>
        <v>7384243</v>
      </c>
      <c r="J92" s="74">
        <f>J239+J332+J413</f>
        <v>6139757</v>
      </c>
      <c r="K92" s="49">
        <f t="shared" si="37"/>
        <v>54.6</v>
      </c>
      <c r="L92" s="74">
        <f>L239+L332+L413</f>
        <v>7395600</v>
      </c>
      <c r="M92" s="74">
        <v>4633046</v>
      </c>
      <c r="N92" s="74">
        <f>N239+N332+N413</f>
        <v>861569</v>
      </c>
      <c r="O92" s="74">
        <f>O239+O332+O413</f>
        <v>5494615</v>
      </c>
      <c r="P92" s="74">
        <f t="shared" si="19"/>
        <v>1900985</v>
      </c>
      <c r="Q92" s="49">
        <f t="shared" si="38"/>
        <v>74.3</v>
      </c>
      <c r="R92" s="39"/>
    </row>
    <row r="93" spans="1:18" ht="15.6" customHeight="1" x14ac:dyDescent="0.2">
      <c r="A93" s="44"/>
      <c r="B93" s="182"/>
      <c r="C93" s="45"/>
      <c r="D93" s="45"/>
      <c r="E93" s="45" t="s">
        <v>90</v>
      </c>
      <c r="F93" s="45"/>
      <c r="G93" s="57" t="s">
        <v>102</v>
      </c>
      <c r="H93" s="74">
        <f>H240+H333</f>
        <v>7398000</v>
      </c>
      <c r="I93" s="74">
        <f>I240+I333</f>
        <v>4124000</v>
      </c>
      <c r="J93" s="74">
        <f>J240+J333</f>
        <v>3274000</v>
      </c>
      <c r="K93" s="49">
        <f t="shared" si="37"/>
        <v>55.74</v>
      </c>
      <c r="L93" s="74">
        <f>L240+L333</f>
        <v>4127100</v>
      </c>
      <c r="M93" s="74">
        <v>3476405</v>
      </c>
      <c r="N93" s="74">
        <f>N240+N333</f>
        <v>619979</v>
      </c>
      <c r="O93" s="74">
        <f>O240+O333</f>
        <v>4096384</v>
      </c>
      <c r="P93" s="74">
        <f t="shared" si="19"/>
        <v>30716</v>
      </c>
      <c r="Q93" s="49">
        <f t="shared" si="38"/>
        <v>99.26</v>
      </c>
      <c r="R93" s="39"/>
    </row>
    <row r="94" spans="1:18" ht="15.6" customHeight="1" x14ac:dyDescent="0.2">
      <c r="A94" s="44"/>
      <c r="B94" s="182"/>
      <c r="C94" s="45"/>
      <c r="D94" s="45"/>
      <c r="E94" s="45" t="s">
        <v>103</v>
      </c>
      <c r="F94" s="45"/>
      <c r="G94" s="57" t="s">
        <v>104</v>
      </c>
      <c r="H94" s="74">
        <f>H95+H96</f>
        <v>6126000</v>
      </c>
      <c r="I94" s="74">
        <f>I95+I96</f>
        <v>3260243</v>
      </c>
      <c r="J94" s="74">
        <f>J95+J96</f>
        <v>2865757</v>
      </c>
      <c r="K94" s="49">
        <f t="shared" si="37"/>
        <v>53.22</v>
      </c>
      <c r="L94" s="74">
        <f>L95+L96</f>
        <v>3268500</v>
      </c>
      <c r="M94" s="74">
        <v>1156641</v>
      </c>
      <c r="N94" s="74">
        <f>N95+N96</f>
        <v>241590</v>
      </c>
      <c r="O94" s="74">
        <f>O95+O96</f>
        <v>1398231</v>
      </c>
      <c r="P94" s="74">
        <f t="shared" si="19"/>
        <v>1870269</v>
      </c>
      <c r="Q94" s="49">
        <f t="shared" si="38"/>
        <v>42.78</v>
      </c>
      <c r="R94" s="39"/>
    </row>
    <row r="95" spans="1:18" ht="15.6" customHeight="1" x14ac:dyDescent="0.2">
      <c r="A95" s="44"/>
      <c r="B95" s="182"/>
      <c r="C95" s="45"/>
      <c r="D95" s="45"/>
      <c r="E95" s="45"/>
      <c r="F95" s="45" t="s">
        <v>90</v>
      </c>
      <c r="G95" s="57" t="s">
        <v>105</v>
      </c>
      <c r="H95" s="74">
        <f>H242+H353+H415</f>
        <v>6116000</v>
      </c>
      <c r="I95" s="74">
        <f>I242+I353+I415</f>
        <v>3255347</v>
      </c>
      <c r="J95" s="74">
        <f>J242+J352+J415</f>
        <v>2860653</v>
      </c>
      <c r="K95" s="49">
        <f t="shared" si="37"/>
        <v>53.23</v>
      </c>
      <c r="L95" s="74">
        <f>L242+L353+L415</f>
        <v>3260100</v>
      </c>
      <c r="M95" s="74">
        <v>1151745</v>
      </c>
      <c r="N95" s="74">
        <f>N242+N353+N415</f>
        <v>241590</v>
      </c>
      <c r="O95" s="74">
        <f>O242+O353+O415</f>
        <v>1393335</v>
      </c>
      <c r="P95" s="74">
        <f t="shared" si="19"/>
        <v>1866765</v>
      </c>
      <c r="Q95" s="49">
        <f t="shared" si="38"/>
        <v>42.74</v>
      </c>
      <c r="R95" s="39"/>
    </row>
    <row r="96" spans="1:18" ht="15.6" customHeight="1" x14ac:dyDescent="0.2">
      <c r="A96" s="44"/>
      <c r="B96" s="182"/>
      <c r="C96" s="45"/>
      <c r="D96" s="45"/>
      <c r="E96" s="45"/>
      <c r="F96" s="45" t="s">
        <v>103</v>
      </c>
      <c r="G96" s="57" t="s">
        <v>106</v>
      </c>
      <c r="H96" s="74">
        <f>H243</f>
        <v>10000</v>
      </c>
      <c r="I96" s="74">
        <f>I243</f>
        <v>4896</v>
      </c>
      <c r="J96" s="74">
        <f>J243</f>
        <v>5104</v>
      </c>
      <c r="K96" s="49">
        <f t="shared" si="37"/>
        <v>48.96</v>
      </c>
      <c r="L96" s="74">
        <f>L243</f>
        <v>8400</v>
      </c>
      <c r="M96" s="74">
        <v>4896</v>
      </c>
      <c r="N96" s="74">
        <f>N243</f>
        <v>0</v>
      </c>
      <c r="O96" s="74">
        <f>O243</f>
        <v>4896</v>
      </c>
      <c r="P96" s="74">
        <f t="shared" si="19"/>
        <v>3504</v>
      </c>
      <c r="Q96" s="49">
        <f t="shared" si="38"/>
        <v>58.29</v>
      </c>
      <c r="R96" s="39"/>
    </row>
    <row r="97" spans="1:18" ht="15.6" customHeight="1" x14ac:dyDescent="0.2">
      <c r="A97" s="44"/>
      <c r="B97" s="182"/>
      <c r="C97" s="45"/>
      <c r="D97" s="45">
        <v>59</v>
      </c>
      <c r="E97" s="45"/>
      <c r="F97" s="45"/>
      <c r="G97" s="57" t="s">
        <v>81</v>
      </c>
      <c r="H97" s="74">
        <f>H152+H357</f>
        <v>33600</v>
      </c>
      <c r="I97" s="74">
        <f>I152+I357</f>
        <v>33161</v>
      </c>
      <c r="J97" s="74">
        <f>J152+J357</f>
        <v>439</v>
      </c>
      <c r="K97" s="49">
        <f t="shared" si="37"/>
        <v>98.69</v>
      </c>
      <c r="L97" s="74">
        <f>L152+L357</f>
        <v>33600</v>
      </c>
      <c r="M97" s="74">
        <v>29948</v>
      </c>
      <c r="N97" s="74">
        <f>N152+N357</f>
        <v>3213</v>
      </c>
      <c r="O97" s="74">
        <f>O152+O357</f>
        <v>33161</v>
      </c>
      <c r="P97" s="74">
        <f t="shared" si="19"/>
        <v>439</v>
      </c>
      <c r="Q97" s="49">
        <f t="shared" si="38"/>
        <v>98.69</v>
      </c>
      <c r="R97" s="39"/>
    </row>
    <row r="98" spans="1:18" ht="41.45" customHeight="1" x14ac:dyDescent="0.2">
      <c r="A98" s="44"/>
      <c r="B98" s="182"/>
      <c r="C98" s="45"/>
      <c r="D98" s="45">
        <v>60</v>
      </c>
      <c r="E98" s="45"/>
      <c r="F98" s="45"/>
      <c r="G98" s="75" t="s">
        <v>83</v>
      </c>
      <c r="H98" s="74">
        <f>H444</f>
        <v>0</v>
      </c>
      <c r="I98" s="74">
        <f>I444</f>
        <v>0</v>
      </c>
      <c r="J98" s="74">
        <v>0</v>
      </c>
      <c r="K98" s="49"/>
      <c r="L98" s="74">
        <f>L444</f>
        <v>0</v>
      </c>
      <c r="M98" s="74">
        <v>0</v>
      </c>
      <c r="N98" s="74">
        <f>N444</f>
        <v>0</v>
      </c>
      <c r="O98" s="74">
        <f>O444</f>
        <v>0</v>
      </c>
      <c r="P98" s="74">
        <f t="shared" si="19"/>
        <v>0</v>
      </c>
      <c r="Q98" s="49"/>
      <c r="R98" s="39"/>
    </row>
    <row r="99" spans="1:18" ht="15.6" customHeight="1" x14ac:dyDescent="0.2">
      <c r="A99" s="44"/>
      <c r="B99" s="182"/>
      <c r="C99" s="45"/>
      <c r="D99" s="45" t="s">
        <v>107</v>
      </c>
      <c r="E99" s="45"/>
      <c r="F99" s="45"/>
      <c r="G99" s="57" t="s">
        <v>85</v>
      </c>
      <c r="H99" s="74">
        <f>H244+H360</f>
        <v>0</v>
      </c>
      <c r="I99" s="74">
        <f>I244+I360</f>
        <v>0</v>
      </c>
      <c r="J99" s="74">
        <f>J100</f>
        <v>0</v>
      </c>
      <c r="K99" s="49"/>
      <c r="L99" s="74">
        <f>L244+L360</f>
        <v>0</v>
      </c>
      <c r="M99" s="74">
        <v>0</v>
      </c>
      <c r="N99" s="74">
        <f t="shared" ref="N99:O100" si="39">N244+N360</f>
        <v>0</v>
      </c>
      <c r="O99" s="74">
        <f t="shared" si="39"/>
        <v>0</v>
      </c>
      <c r="P99" s="74">
        <f t="shared" si="19"/>
        <v>0</v>
      </c>
      <c r="Q99" s="49"/>
      <c r="R99" s="39"/>
    </row>
    <row r="100" spans="1:18" ht="15.6" customHeight="1" x14ac:dyDescent="0.2">
      <c r="A100" s="44"/>
      <c r="B100" s="182"/>
      <c r="C100" s="45"/>
      <c r="D100" s="45">
        <v>71</v>
      </c>
      <c r="E100" s="45"/>
      <c r="F100" s="45"/>
      <c r="G100" s="57" t="s">
        <v>87</v>
      </c>
      <c r="H100" s="74">
        <f>H245+H361</f>
        <v>0</v>
      </c>
      <c r="I100" s="74">
        <f>I245+I361</f>
        <v>0</v>
      </c>
      <c r="J100" s="74">
        <f>J245+J361</f>
        <v>0</v>
      </c>
      <c r="K100" s="49"/>
      <c r="L100" s="74">
        <f>L245+L361</f>
        <v>0</v>
      </c>
      <c r="M100" s="74">
        <v>0</v>
      </c>
      <c r="N100" s="74">
        <f t="shared" si="39"/>
        <v>0</v>
      </c>
      <c r="O100" s="74">
        <f t="shared" si="39"/>
        <v>0</v>
      </c>
      <c r="P100" s="74">
        <f t="shared" si="19"/>
        <v>0</v>
      </c>
      <c r="Q100" s="49"/>
      <c r="R100" s="39"/>
    </row>
    <row r="101" spans="1:18" ht="15.6" customHeight="1" x14ac:dyDescent="0.2">
      <c r="A101" s="44"/>
      <c r="B101" s="182"/>
      <c r="C101" s="45"/>
      <c r="D101" s="45">
        <v>79</v>
      </c>
      <c r="E101" s="45"/>
      <c r="F101" s="45"/>
      <c r="G101" s="57" t="s">
        <v>108</v>
      </c>
      <c r="H101" s="74">
        <f>H102+H103</f>
        <v>0</v>
      </c>
      <c r="I101" s="74">
        <f>I102+I103</f>
        <v>0</v>
      </c>
      <c r="J101" s="74">
        <f>J102+J103</f>
        <v>0</v>
      </c>
      <c r="K101" s="49"/>
      <c r="L101" s="74">
        <f>L102+L103</f>
        <v>0</v>
      </c>
      <c r="M101" s="74">
        <v>0</v>
      </c>
      <c r="N101" s="74">
        <f>N102+N103</f>
        <v>0</v>
      </c>
      <c r="O101" s="74">
        <f>O368</f>
        <v>0</v>
      </c>
      <c r="P101" s="74">
        <f t="shared" si="19"/>
        <v>0</v>
      </c>
      <c r="Q101" s="49"/>
      <c r="R101" s="39"/>
    </row>
    <row r="102" spans="1:18" ht="15.6" customHeight="1" x14ac:dyDescent="0.2">
      <c r="A102" s="44"/>
      <c r="B102" s="182"/>
      <c r="C102" s="45"/>
      <c r="D102" s="45" t="s">
        <v>109</v>
      </c>
      <c r="E102" s="45"/>
      <c r="F102" s="45"/>
      <c r="G102" s="57" t="s">
        <v>110</v>
      </c>
      <c r="H102" s="74">
        <v>0</v>
      </c>
      <c r="I102" s="74">
        <v>0</v>
      </c>
      <c r="J102" s="74">
        <v>0</v>
      </c>
      <c r="K102" s="49"/>
      <c r="L102" s="74">
        <v>0</v>
      </c>
      <c r="M102" s="74">
        <v>0</v>
      </c>
      <c r="N102" s="74">
        <v>0</v>
      </c>
      <c r="O102" s="74">
        <v>0</v>
      </c>
      <c r="P102" s="74">
        <f t="shared" si="19"/>
        <v>0</v>
      </c>
      <c r="Q102" s="49"/>
      <c r="R102" s="39"/>
    </row>
    <row r="103" spans="1:18" ht="15.6" customHeight="1" x14ac:dyDescent="0.2">
      <c r="A103" s="44"/>
      <c r="B103" s="182"/>
      <c r="C103" s="45"/>
      <c r="D103" s="45">
        <v>81</v>
      </c>
      <c r="E103" s="45"/>
      <c r="F103" s="45"/>
      <c r="G103" s="57" t="s">
        <v>111</v>
      </c>
      <c r="H103" s="74">
        <f>H371</f>
        <v>0</v>
      </c>
      <c r="I103" s="74">
        <f>I371</f>
        <v>0</v>
      </c>
      <c r="J103" s="74">
        <f>J371</f>
        <v>0</v>
      </c>
      <c r="K103" s="49"/>
      <c r="L103" s="74">
        <f>L371</f>
        <v>0</v>
      </c>
      <c r="M103" s="74">
        <v>0</v>
      </c>
      <c r="N103" s="74">
        <f>N371</f>
        <v>0</v>
      </c>
      <c r="O103" s="74">
        <f>O371</f>
        <v>0</v>
      </c>
      <c r="P103" s="74">
        <f t="shared" si="19"/>
        <v>0</v>
      </c>
      <c r="Q103" s="49"/>
      <c r="R103" s="39"/>
    </row>
    <row r="104" spans="1:18" ht="16.149999999999999" customHeight="1" thickBot="1" x14ac:dyDescent="0.25">
      <c r="A104" s="80"/>
      <c r="B104" s="186"/>
      <c r="C104" s="81"/>
      <c r="D104" s="81">
        <v>85</v>
      </c>
      <c r="E104" s="81"/>
      <c r="F104" s="81"/>
      <c r="G104" s="82" t="s">
        <v>88</v>
      </c>
      <c r="H104" s="83">
        <f>+H252+H372+H447+H154</f>
        <v>0</v>
      </c>
      <c r="I104" s="83">
        <f>+I252+I372+I447+I154</f>
        <v>0</v>
      </c>
      <c r="J104" s="83">
        <f>+J252+J372+J447</f>
        <v>0</v>
      </c>
      <c r="K104" s="84"/>
      <c r="L104" s="83">
        <f>+L252+L372+L447+L154</f>
        <v>0</v>
      </c>
      <c r="M104" s="83">
        <v>-307668</v>
      </c>
      <c r="N104" s="83">
        <f>+N252+N372+N447+N154</f>
        <v>-15838</v>
      </c>
      <c r="O104" s="83">
        <f>+O252+O372+O447+O154</f>
        <v>-323506</v>
      </c>
      <c r="P104" s="83">
        <f t="shared" si="19"/>
        <v>323506</v>
      </c>
      <c r="Q104" s="84"/>
      <c r="R104" s="39"/>
    </row>
    <row r="105" spans="1:18" ht="27.6" customHeight="1" x14ac:dyDescent="0.2">
      <c r="A105" s="238" t="s">
        <v>112</v>
      </c>
      <c r="B105" s="239"/>
      <c r="C105" s="239"/>
      <c r="D105" s="239"/>
      <c r="E105" s="239"/>
      <c r="F105" s="240"/>
      <c r="G105" s="85" t="s">
        <v>113</v>
      </c>
      <c r="H105" s="86">
        <f>H106+H154</f>
        <v>31300</v>
      </c>
      <c r="I105" s="86">
        <f>I106+I154</f>
        <v>30848</v>
      </c>
      <c r="J105" s="86">
        <f>J106+J154</f>
        <v>452</v>
      </c>
      <c r="K105" s="87">
        <f>ROUND(I105/H105*100,2)</f>
        <v>98.56</v>
      </c>
      <c r="L105" s="86">
        <f>L106+L154</f>
        <v>31300</v>
      </c>
      <c r="M105" s="88">
        <v>30808</v>
      </c>
      <c r="N105" s="86">
        <f>N106+N154</f>
        <v>0</v>
      </c>
      <c r="O105" s="89">
        <f>O106+O154</f>
        <v>30808</v>
      </c>
      <c r="P105" s="89">
        <f t="shared" si="19"/>
        <v>492</v>
      </c>
      <c r="Q105" s="71">
        <f>ROUND(O105/L105*100,2)</f>
        <v>98.43</v>
      </c>
      <c r="R105" s="39"/>
    </row>
    <row r="106" spans="1:18" ht="15.6" customHeight="1" x14ac:dyDescent="0.2">
      <c r="A106" s="44"/>
      <c r="B106" s="182"/>
      <c r="C106" s="45"/>
      <c r="D106" s="45" t="s">
        <v>90</v>
      </c>
      <c r="E106" s="45"/>
      <c r="F106" s="45"/>
      <c r="G106" s="90" t="s">
        <v>63</v>
      </c>
      <c r="H106" s="91">
        <f>H107+H134+H152</f>
        <v>31300</v>
      </c>
      <c r="I106" s="91">
        <f>I107+I134+I152</f>
        <v>30848</v>
      </c>
      <c r="J106" s="91">
        <f>J107+J134+J152</f>
        <v>452</v>
      </c>
      <c r="K106" s="93">
        <f>ROUND(I106/H106*100,2)</f>
        <v>98.56</v>
      </c>
      <c r="L106" s="91">
        <f>L107+L134+L152</f>
        <v>31300</v>
      </c>
      <c r="M106" s="74">
        <v>30808</v>
      </c>
      <c r="N106" s="91">
        <f>N107+N134+N152</f>
        <v>0</v>
      </c>
      <c r="O106" s="94">
        <f>O107+O134+O152</f>
        <v>30808</v>
      </c>
      <c r="P106" s="94">
        <f t="shared" si="19"/>
        <v>492</v>
      </c>
      <c r="Q106" s="95">
        <f>ROUND(O106/L106*100,2)</f>
        <v>98.43</v>
      </c>
      <c r="R106" s="39"/>
    </row>
    <row r="107" spans="1:18" ht="15.6" customHeight="1" x14ac:dyDescent="0.2">
      <c r="A107" s="44"/>
      <c r="B107" s="182"/>
      <c r="C107" s="45"/>
      <c r="D107" s="45" t="s">
        <v>91</v>
      </c>
      <c r="E107" s="45"/>
      <c r="F107" s="45"/>
      <c r="G107" s="90" t="s">
        <v>65</v>
      </c>
      <c r="H107" s="91">
        <f>H108+H127+H125</f>
        <v>0</v>
      </c>
      <c r="I107" s="91">
        <f>I108+I127+I125</f>
        <v>0</v>
      </c>
      <c r="J107" s="91">
        <f>J108+J127+J125</f>
        <v>0</v>
      </c>
      <c r="K107" s="93"/>
      <c r="L107" s="91">
        <f>L108+L127+L125</f>
        <v>0</v>
      </c>
      <c r="M107" s="74">
        <v>0</v>
      </c>
      <c r="N107" s="91">
        <f>N108+N127+N125</f>
        <v>0</v>
      </c>
      <c r="O107" s="94">
        <f>O108+O127+O125</f>
        <v>0</v>
      </c>
      <c r="P107" s="94">
        <f t="shared" si="19"/>
        <v>0</v>
      </c>
      <c r="Q107" s="95" t="e">
        <f>ROUND(O107/L107*100,2)</f>
        <v>#DIV/0!</v>
      </c>
      <c r="R107" s="39"/>
    </row>
    <row r="108" spans="1:18" ht="15.6" customHeight="1" x14ac:dyDescent="0.2">
      <c r="A108" s="44"/>
      <c r="B108" s="182"/>
      <c r="C108" s="45"/>
      <c r="D108" s="45"/>
      <c r="E108" s="45" t="s">
        <v>90</v>
      </c>
      <c r="F108" s="45"/>
      <c r="G108" s="57" t="s">
        <v>114</v>
      </c>
      <c r="H108" s="91">
        <f>SUM(H109:H124)</f>
        <v>0</v>
      </c>
      <c r="I108" s="91">
        <f>SUM(I109:I124)</f>
        <v>0</v>
      </c>
      <c r="J108" s="91">
        <f>SUM(J109:J124)</f>
        <v>0</v>
      </c>
      <c r="K108" s="93"/>
      <c r="L108" s="91">
        <f>SUM(L109:L124)</f>
        <v>0</v>
      </c>
      <c r="M108" s="74">
        <v>0</v>
      </c>
      <c r="N108" s="91">
        <f>SUM(N109:N124)</f>
        <v>0</v>
      </c>
      <c r="O108" s="94">
        <f>SUM(O109:O124)</f>
        <v>0</v>
      </c>
      <c r="P108" s="94">
        <f t="shared" si="19"/>
        <v>0</v>
      </c>
      <c r="Q108" s="95"/>
      <c r="R108" s="39"/>
    </row>
    <row r="109" spans="1:18" ht="15.6" customHeight="1" x14ac:dyDescent="0.2">
      <c r="A109" s="56"/>
      <c r="B109" s="187"/>
      <c r="C109" s="54"/>
      <c r="D109" s="54"/>
      <c r="E109" s="54"/>
      <c r="F109" s="54" t="s">
        <v>90</v>
      </c>
      <c r="G109" s="59" t="s">
        <v>115</v>
      </c>
      <c r="H109" s="96"/>
      <c r="I109" s="97"/>
      <c r="J109" s="96">
        <f t="shared" ref="J109:J151" si="40">H109-I109</f>
        <v>0</v>
      </c>
      <c r="K109" s="93"/>
      <c r="L109" s="96"/>
      <c r="M109" s="98">
        <v>0</v>
      </c>
      <c r="N109" s="96"/>
      <c r="O109" s="53">
        <f t="shared" ref="O109:O124" si="41">M109+N109</f>
        <v>0</v>
      </c>
      <c r="P109" s="53">
        <f t="shared" si="19"/>
        <v>0</v>
      </c>
      <c r="Q109" s="95"/>
      <c r="R109" s="39"/>
    </row>
    <row r="110" spans="1:18" ht="15.6" customHeight="1" x14ac:dyDescent="0.2">
      <c r="A110" s="56"/>
      <c r="B110" s="187"/>
      <c r="C110" s="54"/>
      <c r="D110" s="54"/>
      <c r="E110" s="54"/>
      <c r="F110" s="54" t="s">
        <v>103</v>
      </c>
      <c r="G110" s="59" t="s">
        <v>116</v>
      </c>
      <c r="H110" s="96"/>
      <c r="I110" s="97"/>
      <c r="J110" s="96">
        <f t="shared" si="40"/>
        <v>0</v>
      </c>
      <c r="K110" s="93"/>
      <c r="L110" s="96"/>
      <c r="M110" s="98">
        <v>0</v>
      </c>
      <c r="N110" s="96"/>
      <c r="O110" s="53">
        <f t="shared" si="41"/>
        <v>0</v>
      </c>
      <c r="P110" s="53">
        <f t="shared" si="19"/>
        <v>0</v>
      </c>
      <c r="Q110" s="95"/>
      <c r="R110" s="39"/>
    </row>
    <row r="111" spans="1:18" ht="15.6" customHeight="1" x14ac:dyDescent="0.2">
      <c r="A111" s="56"/>
      <c r="B111" s="187"/>
      <c r="C111" s="54"/>
      <c r="D111" s="54"/>
      <c r="E111" s="54"/>
      <c r="F111" s="54" t="s">
        <v>117</v>
      </c>
      <c r="G111" s="59" t="s">
        <v>118</v>
      </c>
      <c r="H111" s="96"/>
      <c r="I111" s="97"/>
      <c r="J111" s="96">
        <f t="shared" si="40"/>
        <v>0</v>
      </c>
      <c r="K111" s="93"/>
      <c r="L111" s="96"/>
      <c r="M111" s="98">
        <v>0</v>
      </c>
      <c r="N111" s="96"/>
      <c r="O111" s="53">
        <f t="shared" si="41"/>
        <v>0</v>
      </c>
      <c r="P111" s="53">
        <f t="shared" si="19"/>
        <v>0</v>
      </c>
      <c r="Q111" s="95"/>
      <c r="R111" s="39"/>
    </row>
    <row r="112" spans="1:18" ht="15.6" customHeight="1" x14ac:dyDescent="0.2">
      <c r="A112" s="56"/>
      <c r="B112" s="187"/>
      <c r="C112" s="54"/>
      <c r="D112" s="54"/>
      <c r="E112" s="54"/>
      <c r="F112" s="54" t="s">
        <v>21</v>
      </c>
      <c r="G112" s="59" t="s">
        <v>119</v>
      </c>
      <c r="H112" s="96"/>
      <c r="I112" s="97"/>
      <c r="J112" s="96">
        <f t="shared" si="40"/>
        <v>0</v>
      </c>
      <c r="K112" s="93"/>
      <c r="L112" s="96"/>
      <c r="M112" s="98">
        <v>0</v>
      </c>
      <c r="N112" s="96"/>
      <c r="O112" s="53">
        <f t="shared" si="41"/>
        <v>0</v>
      </c>
      <c r="P112" s="53">
        <f t="shared" si="19"/>
        <v>0</v>
      </c>
      <c r="Q112" s="95"/>
      <c r="R112" s="39"/>
    </row>
    <row r="113" spans="1:18" ht="15.6" customHeight="1" x14ac:dyDescent="0.2">
      <c r="A113" s="56"/>
      <c r="B113" s="187"/>
      <c r="C113" s="54"/>
      <c r="D113" s="54"/>
      <c r="E113" s="54"/>
      <c r="F113" s="54" t="s">
        <v>120</v>
      </c>
      <c r="G113" s="59" t="s">
        <v>121</v>
      </c>
      <c r="H113" s="96"/>
      <c r="I113" s="97"/>
      <c r="J113" s="96">
        <f t="shared" si="40"/>
        <v>0</v>
      </c>
      <c r="K113" s="93"/>
      <c r="L113" s="96"/>
      <c r="M113" s="98">
        <v>0</v>
      </c>
      <c r="N113" s="96"/>
      <c r="O113" s="53">
        <f t="shared" si="41"/>
        <v>0</v>
      </c>
      <c r="P113" s="53">
        <f t="shared" si="19"/>
        <v>0</v>
      </c>
      <c r="Q113" s="95"/>
      <c r="R113" s="39"/>
    </row>
    <row r="114" spans="1:18" ht="15.6" customHeight="1" x14ac:dyDescent="0.2">
      <c r="A114" s="56"/>
      <c r="B114" s="187"/>
      <c r="C114" s="54"/>
      <c r="D114" s="54"/>
      <c r="E114" s="54"/>
      <c r="F114" s="54" t="s">
        <v>122</v>
      </c>
      <c r="G114" s="59" t="s">
        <v>123</v>
      </c>
      <c r="H114" s="96"/>
      <c r="I114" s="97"/>
      <c r="J114" s="96">
        <f t="shared" si="40"/>
        <v>0</v>
      </c>
      <c r="K114" s="93"/>
      <c r="L114" s="96"/>
      <c r="M114" s="98">
        <v>0</v>
      </c>
      <c r="N114" s="96"/>
      <c r="O114" s="53">
        <f t="shared" si="41"/>
        <v>0</v>
      </c>
      <c r="P114" s="53">
        <f t="shared" si="19"/>
        <v>0</v>
      </c>
      <c r="Q114" s="95"/>
      <c r="R114" s="39"/>
    </row>
    <row r="115" spans="1:18" ht="15.6" customHeight="1" x14ac:dyDescent="0.2">
      <c r="A115" s="56"/>
      <c r="B115" s="187"/>
      <c r="C115" s="54"/>
      <c r="D115" s="54"/>
      <c r="E115" s="54"/>
      <c r="F115" s="54" t="s">
        <v>124</v>
      </c>
      <c r="G115" s="59" t="s">
        <v>125</v>
      </c>
      <c r="H115" s="96"/>
      <c r="I115" s="97"/>
      <c r="J115" s="96">
        <f t="shared" si="40"/>
        <v>0</v>
      </c>
      <c r="K115" s="93"/>
      <c r="L115" s="96"/>
      <c r="M115" s="98">
        <v>0</v>
      </c>
      <c r="N115" s="96"/>
      <c r="O115" s="53">
        <f t="shared" si="41"/>
        <v>0</v>
      </c>
      <c r="P115" s="53">
        <f t="shared" si="19"/>
        <v>0</v>
      </c>
      <c r="Q115" s="95"/>
      <c r="R115" s="39"/>
    </row>
    <row r="116" spans="1:18" ht="15.6" customHeight="1" x14ac:dyDescent="0.2">
      <c r="A116" s="56"/>
      <c r="B116" s="187"/>
      <c r="C116" s="54"/>
      <c r="D116" s="54"/>
      <c r="E116" s="54"/>
      <c r="F116" s="54" t="s">
        <v>126</v>
      </c>
      <c r="G116" s="59" t="s">
        <v>127</v>
      </c>
      <c r="H116" s="96"/>
      <c r="I116" s="97"/>
      <c r="J116" s="96">
        <f t="shared" si="40"/>
        <v>0</v>
      </c>
      <c r="K116" s="93"/>
      <c r="L116" s="96"/>
      <c r="M116" s="98">
        <v>0</v>
      </c>
      <c r="N116" s="96"/>
      <c r="O116" s="53">
        <f t="shared" si="41"/>
        <v>0</v>
      </c>
      <c r="P116" s="53">
        <f t="shared" si="19"/>
        <v>0</v>
      </c>
      <c r="Q116" s="95"/>
      <c r="R116" s="39"/>
    </row>
    <row r="117" spans="1:18" ht="15.6" customHeight="1" x14ac:dyDescent="0.2">
      <c r="A117" s="56"/>
      <c r="B117" s="187"/>
      <c r="C117" s="54"/>
      <c r="D117" s="54"/>
      <c r="E117" s="54"/>
      <c r="F117" s="54" t="s">
        <v>91</v>
      </c>
      <c r="G117" s="59" t="s">
        <v>128</v>
      </c>
      <c r="H117" s="96"/>
      <c r="I117" s="97"/>
      <c r="J117" s="96">
        <f t="shared" si="40"/>
        <v>0</v>
      </c>
      <c r="K117" s="93"/>
      <c r="L117" s="96"/>
      <c r="M117" s="98">
        <v>0</v>
      </c>
      <c r="N117" s="96"/>
      <c r="O117" s="53">
        <f t="shared" si="41"/>
        <v>0</v>
      </c>
      <c r="P117" s="53">
        <f t="shared" si="19"/>
        <v>0</v>
      </c>
      <c r="Q117" s="95"/>
      <c r="R117" s="39"/>
    </row>
    <row r="118" spans="1:18" ht="15.6" customHeight="1" x14ac:dyDescent="0.2">
      <c r="A118" s="56"/>
      <c r="B118" s="187"/>
      <c r="C118" s="54"/>
      <c r="D118" s="54"/>
      <c r="E118" s="54"/>
      <c r="F118" s="54">
        <v>11</v>
      </c>
      <c r="G118" s="59" t="s">
        <v>129</v>
      </c>
      <c r="H118" s="96"/>
      <c r="I118" s="97"/>
      <c r="J118" s="96">
        <f t="shared" si="40"/>
        <v>0</v>
      </c>
      <c r="K118" s="93"/>
      <c r="L118" s="96"/>
      <c r="M118" s="98">
        <v>0</v>
      </c>
      <c r="N118" s="96"/>
      <c r="O118" s="53">
        <f t="shared" si="41"/>
        <v>0</v>
      </c>
      <c r="P118" s="53">
        <f t="shared" si="19"/>
        <v>0</v>
      </c>
      <c r="Q118" s="95"/>
      <c r="R118" s="39"/>
    </row>
    <row r="119" spans="1:18" ht="15.6" customHeight="1" x14ac:dyDescent="0.2">
      <c r="A119" s="56"/>
      <c r="B119" s="187"/>
      <c r="C119" s="54"/>
      <c r="D119" s="54"/>
      <c r="E119" s="54"/>
      <c r="F119" s="54">
        <v>12</v>
      </c>
      <c r="G119" s="59" t="s">
        <v>130</v>
      </c>
      <c r="H119" s="96"/>
      <c r="I119" s="97"/>
      <c r="J119" s="96">
        <f t="shared" si="40"/>
        <v>0</v>
      </c>
      <c r="K119" s="93"/>
      <c r="L119" s="96"/>
      <c r="M119" s="98">
        <v>0</v>
      </c>
      <c r="N119" s="96"/>
      <c r="O119" s="53">
        <f t="shared" si="41"/>
        <v>0</v>
      </c>
      <c r="P119" s="53">
        <f t="shared" si="19"/>
        <v>0</v>
      </c>
      <c r="Q119" s="95"/>
      <c r="R119" s="39"/>
    </row>
    <row r="120" spans="1:18" ht="15.6" customHeight="1" x14ac:dyDescent="0.2">
      <c r="A120" s="56"/>
      <c r="B120" s="187"/>
      <c r="C120" s="54"/>
      <c r="D120" s="54"/>
      <c r="E120" s="54"/>
      <c r="F120" s="54">
        <v>13</v>
      </c>
      <c r="G120" s="59" t="s">
        <v>131</v>
      </c>
      <c r="H120" s="96"/>
      <c r="I120" s="97"/>
      <c r="J120" s="96">
        <f t="shared" si="40"/>
        <v>0</v>
      </c>
      <c r="K120" s="93"/>
      <c r="L120" s="96"/>
      <c r="M120" s="98">
        <v>0</v>
      </c>
      <c r="N120" s="96"/>
      <c r="O120" s="53">
        <f t="shared" si="41"/>
        <v>0</v>
      </c>
      <c r="P120" s="53">
        <f t="shared" si="19"/>
        <v>0</v>
      </c>
      <c r="Q120" s="95"/>
      <c r="R120" s="39"/>
    </row>
    <row r="121" spans="1:18" ht="15.6" customHeight="1" x14ac:dyDescent="0.2">
      <c r="A121" s="56"/>
      <c r="B121" s="187"/>
      <c r="C121" s="54"/>
      <c r="D121" s="54"/>
      <c r="E121" s="54"/>
      <c r="F121" s="54">
        <v>14</v>
      </c>
      <c r="G121" s="59" t="s">
        <v>132</v>
      </c>
      <c r="H121" s="96"/>
      <c r="I121" s="97"/>
      <c r="J121" s="96">
        <f t="shared" si="40"/>
        <v>0</v>
      </c>
      <c r="K121" s="93"/>
      <c r="L121" s="96"/>
      <c r="M121" s="98">
        <v>0</v>
      </c>
      <c r="N121" s="96"/>
      <c r="O121" s="53">
        <f t="shared" si="41"/>
        <v>0</v>
      </c>
      <c r="P121" s="53">
        <f t="shared" si="19"/>
        <v>0</v>
      </c>
      <c r="Q121" s="95"/>
      <c r="R121" s="39"/>
    </row>
    <row r="122" spans="1:18" ht="15.6" customHeight="1" x14ac:dyDescent="0.2">
      <c r="A122" s="56"/>
      <c r="B122" s="187"/>
      <c r="C122" s="54"/>
      <c r="D122" s="54"/>
      <c r="E122" s="54"/>
      <c r="F122" s="54">
        <v>15</v>
      </c>
      <c r="G122" s="59" t="s">
        <v>133</v>
      </c>
      <c r="H122" s="96"/>
      <c r="I122" s="97"/>
      <c r="J122" s="96">
        <f t="shared" si="40"/>
        <v>0</v>
      </c>
      <c r="K122" s="93"/>
      <c r="L122" s="96"/>
      <c r="M122" s="98">
        <v>0</v>
      </c>
      <c r="N122" s="96"/>
      <c r="O122" s="53">
        <f t="shared" si="41"/>
        <v>0</v>
      </c>
      <c r="P122" s="53">
        <f t="shared" si="19"/>
        <v>0</v>
      </c>
      <c r="Q122" s="95"/>
      <c r="R122" s="39"/>
    </row>
    <row r="123" spans="1:18" ht="15.6" customHeight="1" x14ac:dyDescent="0.2">
      <c r="A123" s="56"/>
      <c r="B123" s="187"/>
      <c r="C123" s="54"/>
      <c r="D123" s="54"/>
      <c r="E123" s="54"/>
      <c r="F123" s="54">
        <v>17</v>
      </c>
      <c r="G123" s="59" t="s">
        <v>134</v>
      </c>
      <c r="H123" s="96"/>
      <c r="I123" s="97"/>
      <c r="J123" s="96">
        <f t="shared" si="40"/>
        <v>0</v>
      </c>
      <c r="K123" s="93"/>
      <c r="L123" s="96"/>
      <c r="M123" s="98">
        <v>0</v>
      </c>
      <c r="N123" s="96"/>
      <c r="O123" s="53">
        <f t="shared" si="41"/>
        <v>0</v>
      </c>
      <c r="P123" s="53">
        <f t="shared" si="19"/>
        <v>0</v>
      </c>
      <c r="Q123" s="95"/>
      <c r="R123" s="39"/>
    </row>
    <row r="124" spans="1:18" ht="15.6" customHeight="1" x14ac:dyDescent="0.2">
      <c r="A124" s="56"/>
      <c r="B124" s="187"/>
      <c r="C124" s="54"/>
      <c r="D124" s="54"/>
      <c r="E124" s="54"/>
      <c r="F124" s="54" t="s">
        <v>93</v>
      </c>
      <c r="G124" s="59" t="s">
        <v>135</v>
      </c>
      <c r="H124" s="96"/>
      <c r="I124" s="97"/>
      <c r="J124" s="96">
        <f t="shared" si="40"/>
        <v>0</v>
      </c>
      <c r="K124" s="93"/>
      <c r="L124" s="96"/>
      <c r="M124" s="98">
        <v>0</v>
      </c>
      <c r="N124" s="96"/>
      <c r="O124" s="53">
        <f t="shared" si="41"/>
        <v>0</v>
      </c>
      <c r="P124" s="53">
        <f t="shared" si="19"/>
        <v>0</v>
      </c>
      <c r="Q124" s="95"/>
      <c r="R124" s="39"/>
    </row>
    <row r="125" spans="1:18" ht="15.6" customHeight="1" x14ac:dyDescent="0.2">
      <c r="A125" s="56"/>
      <c r="B125" s="187"/>
      <c r="C125" s="54"/>
      <c r="D125" s="54"/>
      <c r="E125" s="99" t="s">
        <v>136</v>
      </c>
      <c r="F125" s="45"/>
      <c r="G125" s="57" t="s">
        <v>137</v>
      </c>
      <c r="H125" s="91">
        <f>H126</f>
        <v>0</v>
      </c>
      <c r="I125" s="92"/>
      <c r="J125" s="96">
        <f t="shared" si="40"/>
        <v>0</v>
      </c>
      <c r="K125" s="93"/>
      <c r="L125" s="91">
        <f>L126</f>
        <v>0</v>
      </c>
      <c r="M125" s="74">
        <v>0</v>
      </c>
      <c r="N125" s="91">
        <f>N126</f>
        <v>0</v>
      </c>
      <c r="O125" s="94">
        <f>O126</f>
        <v>0</v>
      </c>
      <c r="P125" s="94">
        <f t="shared" si="19"/>
        <v>0</v>
      </c>
      <c r="Q125" s="95"/>
      <c r="R125" s="39"/>
    </row>
    <row r="126" spans="1:18" ht="15.6" customHeight="1" x14ac:dyDescent="0.2">
      <c r="A126" s="56"/>
      <c r="B126" s="187"/>
      <c r="C126" s="54"/>
      <c r="D126" s="54"/>
      <c r="E126" s="54"/>
      <c r="F126" s="100" t="s">
        <v>138</v>
      </c>
      <c r="G126" s="59" t="s">
        <v>139</v>
      </c>
      <c r="H126" s="96">
        <v>0</v>
      </c>
      <c r="I126" s="97"/>
      <c r="J126" s="96">
        <f t="shared" si="40"/>
        <v>0</v>
      </c>
      <c r="K126" s="93"/>
      <c r="L126" s="96">
        <v>0</v>
      </c>
      <c r="M126" s="98">
        <v>0</v>
      </c>
      <c r="N126" s="96"/>
      <c r="O126" s="53">
        <f>M126+N126</f>
        <v>0</v>
      </c>
      <c r="P126" s="53">
        <f t="shared" ref="P126:P178" si="42">L126-O126</f>
        <v>0</v>
      </c>
      <c r="Q126" s="95"/>
      <c r="R126" s="39"/>
    </row>
    <row r="127" spans="1:18" ht="15.6" customHeight="1" x14ac:dyDescent="0.2">
      <c r="A127" s="44"/>
      <c r="B127" s="182"/>
      <c r="C127" s="45"/>
      <c r="D127" s="45"/>
      <c r="E127" s="45" t="s">
        <v>140</v>
      </c>
      <c r="F127" s="45"/>
      <c r="G127" s="57" t="s">
        <v>141</v>
      </c>
      <c r="H127" s="91">
        <f>H128+H129+H130+H131+H132+H133</f>
        <v>0</v>
      </c>
      <c r="I127" s="92"/>
      <c r="J127" s="96">
        <f t="shared" si="40"/>
        <v>0</v>
      </c>
      <c r="K127" s="93"/>
      <c r="L127" s="91">
        <f>L128+L129+L130+L131+L132+L133</f>
        <v>0</v>
      </c>
      <c r="M127" s="74">
        <v>0</v>
      </c>
      <c r="N127" s="91">
        <f>N128+N129+N130+N131+N132+N133</f>
        <v>0</v>
      </c>
      <c r="O127" s="94">
        <f>O128+O129+O130+O131+O132+O133</f>
        <v>0</v>
      </c>
      <c r="P127" s="94">
        <f t="shared" si="42"/>
        <v>0</v>
      </c>
      <c r="Q127" s="95"/>
      <c r="R127" s="39"/>
    </row>
    <row r="128" spans="1:18" ht="15.6" customHeight="1" x14ac:dyDescent="0.2">
      <c r="A128" s="56"/>
      <c r="B128" s="187"/>
      <c r="C128" s="54"/>
      <c r="D128" s="54"/>
      <c r="E128" s="54"/>
      <c r="F128" s="54" t="s">
        <v>90</v>
      </c>
      <c r="G128" s="59" t="s">
        <v>142</v>
      </c>
      <c r="H128" s="96"/>
      <c r="I128" s="97"/>
      <c r="J128" s="96">
        <f t="shared" si="40"/>
        <v>0</v>
      </c>
      <c r="K128" s="93"/>
      <c r="L128" s="96"/>
      <c r="M128" s="98">
        <v>0</v>
      </c>
      <c r="N128" s="96"/>
      <c r="O128" s="53">
        <f t="shared" ref="O128:O133" si="43">M128+N128</f>
        <v>0</v>
      </c>
      <c r="P128" s="53">
        <f t="shared" si="42"/>
        <v>0</v>
      </c>
      <c r="Q128" s="95"/>
      <c r="R128" s="39"/>
    </row>
    <row r="129" spans="1:18" ht="15.6" customHeight="1" x14ac:dyDescent="0.2">
      <c r="A129" s="56"/>
      <c r="B129" s="187"/>
      <c r="C129" s="54"/>
      <c r="D129" s="54"/>
      <c r="E129" s="54"/>
      <c r="F129" s="54" t="s">
        <v>103</v>
      </c>
      <c r="G129" s="59" t="s">
        <v>143</v>
      </c>
      <c r="H129" s="96"/>
      <c r="I129" s="97"/>
      <c r="J129" s="96">
        <f t="shared" si="40"/>
        <v>0</v>
      </c>
      <c r="K129" s="93"/>
      <c r="L129" s="96"/>
      <c r="M129" s="98">
        <v>0</v>
      </c>
      <c r="N129" s="96"/>
      <c r="O129" s="53">
        <f t="shared" si="43"/>
        <v>0</v>
      </c>
      <c r="P129" s="53">
        <f t="shared" si="42"/>
        <v>0</v>
      </c>
      <c r="Q129" s="95"/>
      <c r="R129" s="39"/>
    </row>
    <row r="130" spans="1:18" ht="15.6" customHeight="1" x14ac:dyDescent="0.2">
      <c r="A130" s="56"/>
      <c r="B130" s="187"/>
      <c r="C130" s="54"/>
      <c r="D130" s="54"/>
      <c r="E130" s="54"/>
      <c r="F130" s="54" t="s">
        <v>140</v>
      </c>
      <c r="G130" s="59" t="s">
        <v>144</v>
      </c>
      <c r="H130" s="96"/>
      <c r="I130" s="97"/>
      <c r="J130" s="96">
        <f t="shared" si="40"/>
        <v>0</v>
      </c>
      <c r="K130" s="93"/>
      <c r="L130" s="96"/>
      <c r="M130" s="98">
        <v>0</v>
      </c>
      <c r="N130" s="96"/>
      <c r="O130" s="53">
        <f t="shared" si="43"/>
        <v>0</v>
      </c>
      <c r="P130" s="53">
        <f t="shared" si="42"/>
        <v>0</v>
      </c>
      <c r="Q130" s="95"/>
      <c r="R130" s="39"/>
    </row>
    <row r="131" spans="1:18" ht="27.6" customHeight="1" x14ac:dyDescent="0.2">
      <c r="A131" s="56"/>
      <c r="B131" s="187"/>
      <c r="C131" s="54"/>
      <c r="D131" s="54"/>
      <c r="E131" s="54"/>
      <c r="F131" s="54" t="s">
        <v>21</v>
      </c>
      <c r="G131" s="59" t="s">
        <v>145</v>
      </c>
      <c r="H131" s="96"/>
      <c r="I131" s="97"/>
      <c r="J131" s="96">
        <f t="shared" si="40"/>
        <v>0</v>
      </c>
      <c r="K131" s="93"/>
      <c r="L131" s="96"/>
      <c r="M131" s="98">
        <v>0</v>
      </c>
      <c r="N131" s="96"/>
      <c r="O131" s="53">
        <f t="shared" si="43"/>
        <v>0</v>
      </c>
      <c r="P131" s="53">
        <f t="shared" si="42"/>
        <v>0</v>
      </c>
      <c r="Q131" s="95"/>
      <c r="R131" s="39"/>
    </row>
    <row r="132" spans="1:18" ht="15.6" customHeight="1" x14ac:dyDescent="0.2">
      <c r="A132" s="56"/>
      <c r="B132" s="187"/>
      <c r="C132" s="54"/>
      <c r="D132" s="54"/>
      <c r="E132" s="54"/>
      <c r="F132" s="54" t="s">
        <v>120</v>
      </c>
      <c r="G132" s="59" t="s">
        <v>146</v>
      </c>
      <c r="H132" s="96"/>
      <c r="I132" s="97"/>
      <c r="J132" s="96">
        <f t="shared" si="40"/>
        <v>0</v>
      </c>
      <c r="K132" s="93"/>
      <c r="L132" s="96"/>
      <c r="M132" s="98">
        <v>0</v>
      </c>
      <c r="N132" s="96"/>
      <c r="O132" s="53">
        <f t="shared" si="43"/>
        <v>0</v>
      </c>
      <c r="P132" s="53">
        <f t="shared" si="42"/>
        <v>0</v>
      </c>
      <c r="Q132" s="95"/>
      <c r="R132" s="39"/>
    </row>
    <row r="133" spans="1:18" ht="15.6" customHeight="1" x14ac:dyDescent="0.2">
      <c r="A133" s="56"/>
      <c r="B133" s="187"/>
      <c r="C133" s="54"/>
      <c r="D133" s="54"/>
      <c r="E133" s="54"/>
      <c r="F133" s="54" t="s">
        <v>122</v>
      </c>
      <c r="G133" s="59" t="s">
        <v>147</v>
      </c>
      <c r="H133" s="96"/>
      <c r="I133" s="97"/>
      <c r="J133" s="96">
        <f t="shared" si="40"/>
        <v>0</v>
      </c>
      <c r="K133" s="93"/>
      <c r="L133" s="96"/>
      <c r="M133" s="98">
        <v>0</v>
      </c>
      <c r="N133" s="96"/>
      <c r="O133" s="53">
        <f t="shared" si="43"/>
        <v>0</v>
      </c>
      <c r="P133" s="53">
        <f t="shared" si="42"/>
        <v>0</v>
      </c>
      <c r="Q133" s="95"/>
      <c r="R133" s="39"/>
    </row>
    <row r="134" spans="1:18" ht="15.6" customHeight="1" x14ac:dyDescent="0.2">
      <c r="A134" s="44"/>
      <c r="B134" s="182"/>
      <c r="C134" s="45"/>
      <c r="D134" s="45" t="s">
        <v>92</v>
      </c>
      <c r="E134" s="45"/>
      <c r="F134" s="45"/>
      <c r="G134" s="90" t="s">
        <v>67</v>
      </c>
      <c r="H134" s="91">
        <f>H135+H142+H146+H147</f>
        <v>1000</v>
      </c>
      <c r="I134" s="91">
        <f>I135+I142+I146+I147</f>
        <v>900</v>
      </c>
      <c r="J134" s="96">
        <f t="shared" si="40"/>
        <v>100</v>
      </c>
      <c r="K134" s="93"/>
      <c r="L134" s="91">
        <f>L135+L142+L146+L147</f>
        <v>1000</v>
      </c>
      <c r="M134" s="74">
        <v>860</v>
      </c>
      <c r="N134" s="91">
        <f>N135+N142+N146+N147</f>
        <v>0</v>
      </c>
      <c r="O134" s="94">
        <f>O135+O142+O146+O147</f>
        <v>860</v>
      </c>
      <c r="P134" s="94">
        <f t="shared" si="42"/>
        <v>140</v>
      </c>
      <c r="Q134" s="95"/>
      <c r="R134" s="39"/>
    </row>
    <row r="135" spans="1:18" ht="15.6" customHeight="1" x14ac:dyDescent="0.2">
      <c r="A135" s="44"/>
      <c r="B135" s="182"/>
      <c r="C135" s="45"/>
      <c r="D135" s="45"/>
      <c r="E135" s="45" t="s">
        <v>90</v>
      </c>
      <c r="F135" s="45"/>
      <c r="G135" s="57" t="s">
        <v>148</v>
      </c>
      <c r="H135" s="91">
        <f>SUM(H136:H141)</f>
        <v>0</v>
      </c>
      <c r="I135" s="91">
        <f>SUM(I136:I141)</f>
        <v>0</v>
      </c>
      <c r="J135" s="96">
        <f t="shared" si="40"/>
        <v>0</v>
      </c>
      <c r="K135" s="93"/>
      <c r="L135" s="91">
        <f>SUM(L136:L141)</f>
        <v>0</v>
      </c>
      <c r="M135" s="74">
        <v>0</v>
      </c>
      <c r="N135" s="91">
        <f>SUM(N136:N141)</f>
        <v>0</v>
      </c>
      <c r="O135" s="94">
        <f>SUM(O136:O141)</f>
        <v>0</v>
      </c>
      <c r="P135" s="94">
        <f t="shared" si="42"/>
        <v>0</v>
      </c>
      <c r="Q135" s="95"/>
      <c r="R135" s="39"/>
    </row>
    <row r="136" spans="1:18" ht="15.6" customHeight="1" x14ac:dyDescent="0.2">
      <c r="A136" s="56"/>
      <c r="B136" s="187"/>
      <c r="C136" s="54"/>
      <c r="D136" s="54"/>
      <c r="E136" s="54"/>
      <c r="F136" s="54" t="s">
        <v>90</v>
      </c>
      <c r="G136" s="59" t="s">
        <v>149</v>
      </c>
      <c r="H136" s="96"/>
      <c r="I136" s="97"/>
      <c r="J136" s="96">
        <f t="shared" si="40"/>
        <v>0</v>
      </c>
      <c r="K136" s="93"/>
      <c r="L136" s="96"/>
      <c r="M136" s="98">
        <v>0</v>
      </c>
      <c r="N136" s="96"/>
      <c r="O136" s="53">
        <f t="shared" ref="O136:O141" si="44">M136+N136</f>
        <v>0</v>
      </c>
      <c r="P136" s="53">
        <f t="shared" si="42"/>
        <v>0</v>
      </c>
      <c r="Q136" s="95"/>
      <c r="R136" s="39"/>
    </row>
    <row r="137" spans="1:18" ht="15.6" customHeight="1" x14ac:dyDescent="0.2">
      <c r="A137" s="56"/>
      <c r="B137" s="187"/>
      <c r="C137" s="54"/>
      <c r="D137" s="54"/>
      <c r="E137" s="54"/>
      <c r="F137" s="54" t="s">
        <v>103</v>
      </c>
      <c r="G137" s="59" t="s">
        <v>150</v>
      </c>
      <c r="H137" s="96"/>
      <c r="I137" s="97"/>
      <c r="J137" s="96">
        <f t="shared" si="40"/>
        <v>0</v>
      </c>
      <c r="K137" s="93"/>
      <c r="L137" s="96"/>
      <c r="M137" s="98">
        <v>0</v>
      </c>
      <c r="N137" s="96"/>
      <c r="O137" s="53">
        <f t="shared" si="44"/>
        <v>0</v>
      </c>
      <c r="P137" s="53">
        <f t="shared" si="42"/>
        <v>0</v>
      </c>
      <c r="Q137" s="95"/>
      <c r="R137" s="39"/>
    </row>
    <row r="138" spans="1:18" ht="15.6" customHeight="1" x14ac:dyDescent="0.2">
      <c r="A138" s="56"/>
      <c r="B138" s="187"/>
      <c r="C138" s="54"/>
      <c r="D138" s="54"/>
      <c r="E138" s="54"/>
      <c r="F138" s="54" t="s">
        <v>140</v>
      </c>
      <c r="G138" s="59" t="s">
        <v>151</v>
      </c>
      <c r="H138" s="96"/>
      <c r="I138" s="97"/>
      <c r="J138" s="96">
        <f t="shared" si="40"/>
        <v>0</v>
      </c>
      <c r="K138" s="93"/>
      <c r="L138" s="96"/>
      <c r="M138" s="98">
        <v>0</v>
      </c>
      <c r="N138" s="96"/>
      <c r="O138" s="53">
        <f t="shared" si="44"/>
        <v>0</v>
      </c>
      <c r="P138" s="53">
        <f t="shared" si="42"/>
        <v>0</v>
      </c>
      <c r="Q138" s="95"/>
      <c r="R138" s="39"/>
    </row>
    <row r="139" spans="1:18" ht="15.6" customHeight="1" x14ac:dyDescent="0.2">
      <c r="A139" s="56"/>
      <c r="B139" s="187"/>
      <c r="C139" s="54"/>
      <c r="D139" s="54"/>
      <c r="E139" s="54"/>
      <c r="F139" s="54" t="s">
        <v>21</v>
      </c>
      <c r="G139" s="59" t="s">
        <v>152</v>
      </c>
      <c r="H139" s="96"/>
      <c r="I139" s="97"/>
      <c r="J139" s="96">
        <f t="shared" si="40"/>
        <v>0</v>
      </c>
      <c r="K139" s="93"/>
      <c r="L139" s="96"/>
      <c r="M139" s="98">
        <v>0</v>
      </c>
      <c r="N139" s="96"/>
      <c r="O139" s="53">
        <f t="shared" si="44"/>
        <v>0</v>
      </c>
      <c r="P139" s="53">
        <f t="shared" si="42"/>
        <v>0</v>
      </c>
      <c r="Q139" s="95"/>
      <c r="R139" s="39"/>
    </row>
    <row r="140" spans="1:18" ht="15.6" customHeight="1" x14ac:dyDescent="0.2">
      <c r="A140" s="56"/>
      <c r="B140" s="187"/>
      <c r="C140" s="54"/>
      <c r="D140" s="54"/>
      <c r="E140" s="54"/>
      <c r="F140" s="54" t="s">
        <v>126</v>
      </c>
      <c r="G140" s="59" t="s">
        <v>153</v>
      </c>
      <c r="H140" s="96">
        <v>0</v>
      </c>
      <c r="I140" s="97"/>
      <c r="J140" s="96">
        <f t="shared" si="40"/>
        <v>0</v>
      </c>
      <c r="K140" s="93"/>
      <c r="L140" s="96">
        <v>0</v>
      </c>
      <c r="M140" s="98">
        <v>0</v>
      </c>
      <c r="N140" s="96"/>
      <c r="O140" s="53">
        <f t="shared" si="44"/>
        <v>0</v>
      </c>
      <c r="P140" s="53">
        <f t="shared" si="42"/>
        <v>0</v>
      </c>
      <c r="Q140" s="95"/>
      <c r="R140" s="39"/>
    </row>
    <row r="141" spans="1:18" ht="15.6" customHeight="1" x14ac:dyDescent="0.2">
      <c r="A141" s="56"/>
      <c r="B141" s="187"/>
      <c r="C141" s="54"/>
      <c r="D141" s="54"/>
      <c r="E141" s="54"/>
      <c r="F141" s="54" t="s">
        <v>93</v>
      </c>
      <c r="G141" s="59" t="s">
        <v>154</v>
      </c>
      <c r="H141" s="96"/>
      <c r="I141" s="97"/>
      <c r="J141" s="96">
        <f t="shared" si="40"/>
        <v>0</v>
      </c>
      <c r="K141" s="93"/>
      <c r="L141" s="96"/>
      <c r="M141" s="98">
        <v>0</v>
      </c>
      <c r="N141" s="96"/>
      <c r="O141" s="53">
        <f t="shared" si="44"/>
        <v>0</v>
      </c>
      <c r="P141" s="53">
        <f t="shared" si="42"/>
        <v>0</v>
      </c>
      <c r="Q141" s="95"/>
      <c r="R141" s="39"/>
    </row>
    <row r="142" spans="1:18" ht="15.6" customHeight="1" x14ac:dyDescent="0.2">
      <c r="A142" s="44"/>
      <c r="B142" s="182"/>
      <c r="C142" s="45"/>
      <c r="D142" s="45"/>
      <c r="E142" s="45" t="s">
        <v>117</v>
      </c>
      <c r="F142" s="45"/>
      <c r="G142" s="90" t="s">
        <v>155</v>
      </c>
      <c r="H142" s="91">
        <v>0</v>
      </c>
      <c r="I142" s="92"/>
      <c r="J142" s="96">
        <f t="shared" si="40"/>
        <v>0</v>
      </c>
      <c r="K142" s="93"/>
      <c r="L142" s="91">
        <v>0</v>
      </c>
      <c r="M142" s="74">
        <v>0</v>
      </c>
      <c r="N142" s="91">
        <f>N143+N144+N145</f>
        <v>0</v>
      </c>
      <c r="O142" s="94">
        <f>O143+O144+O145</f>
        <v>0</v>
      </c>
      <c r="P142" s="94">
        <f t="shared" si="42"/>
        <v>0</v>
      </c>
      <c r="Q142" s="95"/>
      <c r="R142" s="39"/>
    </row>
    <row r="143" spans="1:18" ht="15.6" customHeight="1" x14ac:dyDescent="0.2">
      <c r="A143" s="56"/>
      <c r="B143" s="187"/>
      <c r="C143" s="54"/>
      <c r="D143" s="54"/>
      <c r="E143" s="54"/>
      <c r="F143" s="54" t="s">
        <v>90</v>
      </c>
      <c r="G143" s="59" t="s">
        <v>156</v>
      </c>
      <c r="H143" s="96"/>
      <c r="I143" s="97"/>
      <c r="J143" s="96">
        <f t="shared" si="40"/>
        <v>0</v>
      </c>
      <c r="K143" s="93"/>
      <c r="L143" s="96"/>
      <c r="M143" s="98">
        <v>0</v>
      </c>
      <c r="N143" s="96"/>
      <c r="O143" s="53">
        <f>M143+N143</f>
        <v>0</v>
      </c>
      <c r="P143" s="53">
        <f t="shared" si="42"/>
        <v>0</v>
      </c>
      <c r="Q143" s="95"/>
      <c r="R143" s="39"/>
    </row>
    <row r="144" spans="1:18" ht="15.6" customHeight="1" x14ac:dyDescent="0.2">
      <c r="A144" s="56"/>
      <c r="B144" s="187"/>
      <c r="C144" s="54"/>
      <c r="D144" s="54"/>
      <c r="E144" s="54"/>
      <c r="F144" s="54" t="s">
        <v>140</v>
      </c>
      <c r="G144" s="59" t="s">
        <v>157</v>
      </c>
      <c r="H144" s="96"/>
      <c r="I144" s="97"/>
      <c r="J144" s="96">
        <f t="shared" si="40"/>
        <v>0</v>
      </c>
      <c r="K144" s="93"/>
      <c r="L144" s="96"/>
      <c r="M144" s="98">
        <v>0</v>
      </c>
      <c r="N144" s="96"/>
      <c r="O144" s="53">
        <f>M144+N144</f>
        <v>0</v>
      </c>
      <c r="P144" s="53">
        <f t="shared" si="42"/>
        <v>0</v>
      </c>
      <c r="Q144" s="95"/>
      <c r="R144" s="39"/>
    </row>
    <row r="145" spans="1:18" ht="15.6" customHeight="1" x14ac:dyDescent="0.2">
      <c r="A145" s="56"/>
      <c r="B145" s="187"/>
      <c r="C145" s="54"/>
      <c r="D145" s="54"/>
      <c r="E145" s="54"/>
      <c r="F145" s="54" t="s">
        <v>93</v>
      </c>
      <c r="G145" s="59" t="s">
        <v>158</v>
      </c>
      <c r="H145" s="96"/>
      <c r="I145" s="97"/>
      <c r="J145" s="96">
        <f t="shared" si="40"/>
        <v>0</v>
      </c>
      <c r="K145" s="93"/>
      <c r="L145" s="96"/>
      <c r="M145" s="98">
        <v>0</v>
      </c>
      <c r="N145" s="96"/>
      <c r="O145" s="53">
        <f>M145+N145</f>
        <v>0</v>
      </c>
      <c r="P145" s="53">
        <f t="shared" si="42"/>
        <v>0</v>
      </c>
      <c r="Q145" s="95"/>
      <c r="R145" s="39"/>
    </row>
    <row r="146" spans="1:18" ht="15.6" customHeight="1" x14ac:dyDescent="0.2">
      <c r="A146" s="56"/>
      <c r="B146" s="187"/>
      <c r="C146" s="54"/>
      <c r="D146" s="54"/>
      <c r="E146" s="54">
        <v>13</v>
      </c>
      <c r="F146" s="54"/>
      <c r="G146" s="59" t="s">
        <v>159</v>
      </c>
      <c r="H146" s="96"/>
      <c r="I146" s="97"/>
      <c r="J146" s="96">
        <f t="shared" si="40"/>
        <v>0</v>
      </c>
      <c r="K146" s="93"/>
      <c r="L146" s="96"/>
      <c r="M146" s="98">
        <v>0</v>
      </c>
      <c r="N146" s="96"/>
      <c r="O146" s="53">
        <f>M146+N146</f>
        <v>0</v>
      </c>
      <c r="P146" s="53">
        <f t="shared" si="42"/>
        <v>0</v>
      </c>
      <c r="Q146" s="95"/>
      <c r="R146" s="39"/>
    </row>
    <row r="147" spans="1:18" ht="15.6" customHeight="1" x14ac:dyDescent="0.2">
      <c r="A147" s="44"/>
      <c r="B147" s="182"/>
      <c r="C147" s="45"/>
      <c r="D147" s="45"/>
      <c r="E147" s="45" t="s">
        <v>93</v>
      </c>
      <c r="F147" s="45"/>
      <c r="G147" s="90" t="s">
        <v>160</v>
      </c>
      <c r="H147" s="91">
        <f>H148+H149+H150+H151</f>
        <v>1000</v>
      </c>
      <c r="I147" s="91">
        <f>I148+I149+I150+I151</f>
        <v>900</v>
      </c>
      <c r="J147" s="96">
        <f t="shared" si="40"/>
        <v>100</v>
      </c>
      <c r="K147" s="93">
        <f>ROUND(I147/H147*100,2)</f>
        <v>90</v>
      </c>
      <c r="L147" s="91">
        <f>L148+L149+L150+L151</f>
        <v>1000</v>
      </c>
      <c r="M147" s="74">
        <v>860</v>
      </c>
      <c r="N147" s="91">
        <f>N148+N149+N150+N151</f>
        <v>0</v>
      </c>
      <c r="O147" s="94">
        <f>O148+O149+O150+O151</f>
        <v>860</v>
      </c>
      <c r="P147" s="94">
        <f t="shared" si="42"/>
        <v>140</v>
      </c>
      <c r="Q147" s="95"/>
      <c r="R147" s="39"/>
    </row>
    <row r="148" spans="1:18" ht="15.6" customHeight="1" x14ac:dyDescent="0.2">
      <c r="A148" s="56"/>
      <c r="B148" s="187"/>
      <c r="C148" s="54"/>
      <c r="D148" s="54"/>
      <c r="E148" s="54"/>
      <c r="F148" s="54" t="s">
        <v>103</v>
      </c>
      <c r="G148" s="59" t="s">
        <v>161</v>
      </c>
      <c r="H148" s="96"/>
      <c r="I148" s="97"/>
      <c r="J148" s="96">
        <f t="shared" si="40"/>
        <v>0</v>
      </c>
      <c r="K148" s="93"/>
      <c r="L148" s="96"/>
      <c r="M148" s="98">
        <v>0</v>
      </c>
      <c r="N148" s="96"/>
      <c r="O148" s="53">
        <f>M148+N148</f>
        <v>0</v>
      </c>
      <c r="P148" s="53">
        <f t="shared" si="42"/>
        <v>0</v>
      </c>
      <c r="Q148" s="95"/>
      <c r="R148" s="39"/>
    </row>
    <row r="149" spans="1:18" ht="15.6" customHeight="1" x14ac:dyDescent="0.2">
      <c r="A149" s="56"/>
      <c r="B149" s="187"/>
      <c r="C149" s="54"/>
      <c r="D149" s="54"/>
      <c r="E149" s="54"/>
      <c r="F149" s="54" t="s">
        <v>21</v>
      </c>
      <c r="G149" s="59" t="s">
        <v>162</v>
      </c>
      <c r="H149" s="96"/>
      <c r="I149" s="97"/>
      <c r="J149" s="96">
        <f t="shared" si="40"/>
        <v>0</v>
      </c>
      <c r="K149" s="93"/>
      <c r="L149" s="96"/>
      <c r="M149" s="98">
        <v>0</v>
      </c>
      <c r="N149" s="96"/>
      <c r="O149" s="53">
        <f>M149+N149</f>
        <v>0</v>
      </c>
      <c r="P149" s="53">
        <f t="shared" si="42"/>
        <v>0</v>
      </c>
      <c r="Q149" s="95"/>
      <c r="R149" s="39"/>
    </row>
    <row r="150" spans="1:18" ht="15.6" customHeight="1" x14ac:dyDescent="0.2">
      <c r="A150" s="56"/>
      <c r="B150" s="187"/>
      <c r="C150" s="54"/>
      <c r="D150" s="54"/>
      <c r="E150" s="54"/>
      <c r="F150" s="54" t="s">
        <v>120</v>
      </c>
      <c r="G150" s="59" t="s">
        <v>163</v>
      </c>
      <c r="H150" s="96">
        <v>1000</v>
      </c>
      <c r="I150" s="97">
        <v>900</v>
      </c>
      <c r="J150" s="96">
        <f t="shared" si="40"/>
        <v>100</v>
      </c>
      <c r="K150" s="93">
        <f>ROUND(I150/H150*100,2)</f>
        <v>90</v>
      </c>
      <c r="L150" s="96">
        <v>1000</v>
      </c>
      <c r="M150" s="98">
        <v>860</v>
      </c>
      <c r="N150" s="96">
        <v>0</v>
      </c>
      <c r="O150" s="53">
        <f>M150+N150</f>
        <v>860</v>
      </c>
      <c r="P150" s="53">
        <f t="shared" si="42"/>
        <v>140</v>
      </c>
      <c r="Q150" s="95"/>
      <c r="R150" s="39"/>
    </row>
    <row r="151" spans="1:18" ht="15.6" customHeight="1" x14ac:dyDescent="0.2">
      <c r="A151" s="56"/>
      <c r="B151" s="187"/>
      <c r="C151" s="54"/>
      <c r="D151" s="54"/>
      <c r="E151" s="54"/>
      <c r="F151" s="54" t="s">
        <v>93</v>
      </c>
      <c r="G151" s="59" t="s">
        <v>164</v>
      </c>
      <c r="H151" s="96"/>
      <c r="I151" s="97"/>
      <c r="J151" s="96">
        <f t="shared" si="40"/>
        <v>0</v>
      </c>
      <c r="K151" s="93"/>
      <c r="L151" s="96"/>
      <c r="M151" s="98">
        <v>0</v>
      </c>
      <c r="N151" s="96"/>
      <c r="O151" s="53">
        <f>M151+N151</f>
        <v>0</v>
      </c>
      <c r="P151" s="53">
        <f t="shared" si="42"/>
        <v>0</v>
      </c>
      <c r="Q151" s="95"/>
      <c r="R151" s="39"/>
    </row>
    <row r="152" spans="1:18" ht="15.6" customHeight="1" x14ac:dyDescent="0.2">
      <c r="A152" s="44"/>
      <c r="B152" s="182"/>
      <c r="C152" s="45"/>
      <c r="D152" s="45">
        <v>59</v>
      </c>
      <c r="E152" s="45"/>
      <c r="F152" s="45"/>
      <c r="G152" s="90" t="s">
        <v>165</v>
      </c>
      <c r="H152" s="91">
        <f>+H153</f>
        <v>30300</v>
      </c>
      <c r="I152" s="92">
        <f>I153</f>
        <v>29948</v>
      </c>
      <c r="J152" s="91">
        <f>+J153</f>
        <v>352</v>
      </c>
      <c r="K152" s="93">
        <f>ROUND(I152/H152*100,2)</f>
        <v>98.84</v>
      </c>
      <c r="L152" s="91">
        <f>+L153</f>
        <v>30300</v>
      </c>
      <c r="M152" s="91">
        <v>29948</v>
      </c>
      <c r="N152" s="91">
        <f>+N153</f>
        <v>0</v>
      </c>
      <c r="O152" s="91">
        <f>+O153</f>
        <v>29948</v>
      </c>
      <c r="P152" s="94">
        <f t="shared" si="42"/>
        <v>352</v>
      </c>
      <c r="Q152" s="95">
        <f>ROUND(O152/L152*100,2)</f>
        <v>98.84</v>
      </c>
      <c r="R152" s="39"/>
    </row>
    <row r="153" spans="1:18" ht="15.6" customHeight="1" x14ac:dyDescent="0.2">
      <c r="A153" s="56"/>
      <c r="B153" s="187"/>
      <c r="C153" s="54"/>
      <c r="D153" s="54"/>
      <c r="E153" s="54">
        <v>25</v>
      </c>
      <c r="F153" s="54"/>
      <c r="G153" s="59" t="s">
        <v>166</v>
      </c>
      <c r="H153" s="96">
        <v>30300</v>
      </c>
      <c r="I153" s="97">
        <v>29948</v>
      </c>
      <c r="J153" s="96">
        <f t="shared" ref="J153:J159" si="45">H153-I153</f>
        <v>352</v>
      </c>
      <c r="K153" s="93">
        <f>ROUND(I153/H153*100,2)</f>
        <v>98.84</v>
      </c>
      <c r="L153" s="96">
        <v>30300</v>
      </c>
      <c r="M153" s="98">
        <v>29948</v>
      </c>
      <c r="N153" s="96">
        <v>0</v>
      </c>
      <c r="O153" s="53">
        <f>M153+N153</f>
        <v>29948</v>
      </c>
      <c r="P153" s="53">
        <f t="shared" si="42"/>
        <v>352</v>
      </c>
      <c r="Q153" s="95">
        <f>ROUND(O153/L153*100,2)</f>
        <v>98.84</v>
      </c>
      <c r="R153" s="39"/>
    </row>
    <row r="154" spans="1:18" ht="15.6" customHeight="1" x14ac:dyDescent="0.2">
      <c r="A154" s="101" t="s">
        <v>167</v>
      </c>
      <c r="B154" s="188"/>
      <c r="C154" s="102"/>
      <c r="D154" s="103">
        <v>85</v>
      </c>
      <c r="E154" s="102"/>
      <c r="F154" s="102"/>
      <c r="G154" s="104" t="s">
        <v>168</v>
      </c>
      <c r="H154" s="105"/>
      <c r="I154" s="106"/>
      <c r="J154" s="105">
        <f t="shared" si="45"/>
        <v>0</v>
      </c>
      <c r="K154" s="107"/>
      <c r="L154" s="105"/>
      <c r="M154" s="108">
        <v>0</v>
      </c>
      <c r="N154" s="105"/>
      <c r="O154" s="109">
        <f>M154+N154</f>
        <v>0</v>
      </c>
      <c r="P154" s="109">
        <f t="shared" si="42"/>
        <v>0</v>
      </c>
      <c r="Q154" s="110"/>
      <c r="R154" s="39"/>
    </row>
    <row r="155" spans="1:18" ht="15.6" customHeight="1" x14ac:dyDescent="0.2">
      <c r="A155" s="44" t="s">
        <v>112</v>
      </c>
      <c r="B155" s="182" t="s">
        <v>90</v>
      </c>
      <c r="C155" s="45"/>
      <c r="D155" s="45"/>
      <c r="E155" s="45"/>
      <c r="F155" s="45"/>
      <c r="G155" s="57" t="s">
        <v>169</v>
      </c>
      <c r="H155" s="91">
        <f>H152</f>
        <v>30300</v>
      </c>
      <c r="I155" s="91">
        <f>I152</f>
        <v>29948</v>
      </c>
      <c r="J155" s="96">
        <f t="shared" si="45"/>
        <v>352</v>
      </c>
      <c r="K155" s="93">
        <f t="shared" ref="K155:K170" si="46">ROUND(I155/H155*100,2)</f>
        <v>98.84</v>
      </c>
      <c r="L155" s="91">
        <f>L152</f>
        <v>30300</v>
      </c>
      <c r="M155" s="91">
        <v>29948</v>
      </c>
      <c r="N155" s="91">
        <f>N152</f>
        <v>0</v>
      </c>
      <c r="O155" s="91">
        <f>O152</f>
        <v>29948</v>
      </c>
      <c r="P155" s="94">
        <f t="shared" si="42"/>
        <v>352</v>
      </c>
      <c r="Q155" s="95">
        <f t="shared" ref="Q155:Q170" si="47">ROUND(O155/L155*100,2)</f>
        <v>98.84</v>
      </c>
      <c r="R155" s="39"/>
    </row>
    <row r="156" spans="1:18" ht="27.6" customHeight="1" x14ac:dyDescent="0.2">
      <c r="A156" s="44"/>
      <c r="B156" s="182" t="s">
        <v>103</v>
      </c>
      <c r="C156" s="45"/>
      <c r="D156" s="45"/>
      <c r="E156" s="45"/>
      <c r="F156" s="45"/>
      <c r="G156" s="57" t="s">
        <v>170</v>
      </c>
      <c r="H156" s="91">
        <f>H157+H158</f>
        <v>1000</v>
      </c>
      <c r="I156" s="91">
        <f>I157+I158</f>
        <v>900</v>
      </c>
      <c r="J156" s="96">
        <f t="shared" si="45"/>
        <v>100</v>
      </c>
      <c r="K156" s="93">
        <f t="shared" si="46"/>
        <v>90</v>
      </c>
      <c r="L156" s="91">
        <f>L157+L158</f>
        <v>1000</v>
      </c>
      <c r="M156" s="91">
        <v>860</v>
      </c>
      <c r="N156" s="91">
        <f>N157+N158</f>
        <v>0</v>
      </c>
      <c r="O156" s="91">
        <f>O157+O158</f>
        <v>860</v>
      </c>
      <c r="P156" s="94">
        <f t="shared" si="42"/>
        <v>140</v>
      </c>
      <c r="Q156" s="95">
        <f t="shared" si="47"/>
        <v>86</v>
      </c>
      <c r="R156" s="39"/>
    </row>
    <row r="157" spans="1:18" ht="15.6" customHeight="1" x14ac:dyDescent="0.2">
      <c r="A157" s="44"/>
      <c r="B157" s="182"/>
      <c r="C157" s="45" t="s">
        <v>90</v>
      </c>
      <c r="D157" s="45"/>
      <c r="E157" s="45"/>
      <c r="F157" s="45"/>
      <c r="G157" s="57" t="s">
        <v>171</v>
      </c>
      <c r="H157" s="91">
        <f>H150</f>
        <v>1000</v>
      </c>
      <c r="I157" s="91">
        <f>I150</f>
        <v>900</v>
      </c>
      <c r="J157" s="96">
        <f t="shared" si="45"/>
        <v>100</v>
      </c>
      <c r="K157" s="93">
        <f t="shared" si="46"/>
        <v>90</v>
      </c>
      <c r="L157" s="91">
        <f>L150</f>
        <v>1000</v>
      </c>
      <c r="M157" s="91">
        <v>860</v>
      </c>
      <c r="N157" s="91">
        <f>N150</f>
        <v>0</v>
      </c>
      <c r="O157" s="91">
        <f>O150</f>
        <v>860</v>
      </c>
      <c r="P157" s="94">
        <f t="shared" si="42"/>
        <v>140</v>
      </c>
      <c r="Q157" s="95">
        <f t="shared" si="47"/>
        <v>86</v>
      </c>
      <c r="R157" s="39"/>
    </row>
    <row r="158" spans="1:18" ht="15.6" customHeight="1" x14ac:dyDescent="0.2">
      <c r="A158" s="44"/>
      <c r="B158" s="182"/>
      <c r="C158" s="45" t="s">
        <v>103</v>
      </c>
      <c r="D158" s="45"/>
      <c r="E158" s="45"/>
      <c r="F158" s="45"/>
      <c r="G158" s="57" t="s">
        <v>172</v>
      </c>
      <c r="H158" s="91">
        <f>H105-H150-H152</f>
        <v>0</v>
      </c>
      <c r="I158" s="91">
        <f>I105-I150-I152</f>
        <v>0</v>
      </c>
      <c r="J158" s="96">
        <f t="shared" si="45"/>
        <v>0</v>
      </c>
      <c r="K158" s="93" t="e">
        <f t="shared" si="46"/>
        <v>#DIV/0!</v>
      </c>
      <c r="L158" s="91">
        <f>L105-L150-L152</f>
        <v>0</v>
      </c>
      <c r="M158" s="91">
        <v>0</v>
      </c>
      <c r="N158" s="91">
        <f>N105-N150-N152</f>
        <v>0</v>
      </c>
      <c r="O158" s="91">
        <f>O105-O150-O152</f>
        <v>0</v>
      </c>
      <c r="P158" s="94">
        <f t="shared" si="42"/>
        <v>0</v>
      </c>
      <c r="Q158" s="95" t="e">
        <f t="shared" si="47"/>
        <v>#DIV/0!</v>
      </c>
      <c r="R158" s="39"/>
    </row>
    <row r="159" spans="1:18" ht="15.6" customHeight="1" x14ac:dyDescent="0.2">
      <c r="A159" s="44" t="s">
        <v>173</v>
      </c>
      <c r="B159" s="182" t="s">
        <v>21</v>
      </c>
      <c r="C159" s="45"/>
      <c r="D159" s="45"/>
      <c r="E159" s="45"/>
      <c r="F159" s="45"/>
      <c r="G159" s="57" t="s">
        <v>174</v>
      </c>
      <c r="H159" s="91">
        <f>+H160+H169</f>
        <v>34370900</v>
      </c>
      <c r="I159" s="91">
        <f>+I160+I169</f>
        <v>9420181</v>
      </c>
      <c r="J159" s="96">
        <f t="shared" si="45"/>
        <v>24950719</v>
      </c>
      <c r="K159" s="93">
        <f t="shared" si="46"/>
        <v>27.41</v>
      </c>
      <c r="L159" s="91">
        <f>+L160+L169</f>
        <v>13623800</v>
      </c>
      <c r="M159" s="91">
        <v>7772614</v>
      </c>
      <c r="N159" s="91">
        <f>+N160+N169</f>
        <v>1366985</v>
      </c>
      <c r="O159" s="91">
        <f>+O160+O169</f>
        <v>9138599</v>
      </c>
      <c r="P159" s="94">
        <f t="shared" si="42"/>
        <v>4485201</v>
      </c>
      <c r="Q159" s="95">
        <f t="shared" si="47"/>
        <v>67.08</v>
      </c>
      <c r="R159" s="39"/>
    </row>
    <row r="160" spans="1:18" ht="15.6" customHeight="1" x14ac:dyDescent="0.2">
      <c r="A160" s="44"/>
      <c r="B160" s="182"/>
      <c r="C160" s="45"/>
      <c r="D160" s="45" t="s">
        <v>90</v>
      </c>
      <c r="E160" s="45"/>
      <c r="F160" s="45"/>
      <c r="G160" s="57" t="s">
        <v>63</v>
      </c>
      <c r="H160" s="91">
        <f>+H161+H162+H163+H164+H165+H166+H167+H168</f>
        <v>34370900</v>
      </c>
      <c r="I160" s="91">
        <f>+I161+I162+I163+I164+I165+I166+I167+I168</f>
        <v>9420181</v>
      </c>
      <c r="J160" s="91">
        <f>+J161+J162+J163+J164+J165+J166+J167+J168</f>
        <v>24950719</v>
      </c>
      <c r="K160" s="93">
        <f t="shared" si="46"/>
        <v>27.41</v>
      </c>
      <c r="L160" s="91">
        <f>+L161+L162+L163+L164+L165+L166+L167+L168</f>
        <v>13623800</v>
      </c>
      <c r="M160" s="91">
        <v>7772614</v>
      </c>
      <c r="N160" s="91">
        <f>+N161+N162+N163+N164+N165+N166+N167+N168</f>
        <v>1366985</v>
      </c>
      <c r="O160" s="91">
        <f>+O161+O162+O163+O164+O165+O166+O167+O168</f>
        <v>9138599</v>
      </c>
      <c r="P160" s="94">
        <f t="shared" si="42"/>
        <v>4485201</v>
      </c>
      <c r="Q160" s="95">
        <f t="shared" si="47"/>
        <v>67.08</v>
      </c>
      <c r="R160" s="39"/>
    </row>
    <row r="161" spans="1:18" ht="15.6" customHeight="1" x14ac:dyDescent="0.2">
      <c r="A161" s="44"/>
      <c r="B161" s="182"/>
      <c r="C161" s="45"/>
      <c r="D161" s="45" t="s">
        <v>91</v>
      </c>
      <c r="E161" s="45"/>
      <c r="F161" s="45"/>
      <c r="G161" s="57" t="s">
        <v>175</v>
      </c>
      <c r="H161" s="91">
        <f>+H174+H259+H107</f>
        <v>4765200</v>
      </c>
      <c r="I161" s="91">
        <f>+I174+I259+I107</f>
        <v>2379400</v>
      </c>
      <c r="J161" s="96">
        <f t="shared" ref="J161:J171" si="48">H161-I161</f>
        <v>2385800</v>
      </c>
      <c r="K161" s="93">
        <f t="shared" si="46"/>
        <v>49.93</v>
      </c>
      <c r="L161" s="91">
        <f>+L174+L259+L107</f>
        <v>2407800</v>
      </c>
      <c r="M161" s="91">
        <v>1972764</v>
      </c>
      <c r="N161" s="91">
        <f>+N174+N259+N107</f>
        <v>398056</v>
      </c>
      <c r="O161" s="91">
        <f>+O174+O259+O107</f>
        <v>2370820</v>
      </c>
      <c r="P161" s="94">
        <f t="shared" si="42"/>
        <v>36980</v>
      </c>
      <c r="Q161" s="95">
        <f t="shared" si="47"/>
        <v>98.46</v>
      </c>
      <c r="R161" s="39"/>
    </row>
    <row r="162" spans="1:18" ht="15.6" customHeight="1" x14ac:dyDescent="0.2">
      <c r="A162" s="44"/>
      <c r="B162" s="182"/>
      <c r="C162" s="45"/>
      <c r="D162" s="45" t="s">
        <v>92</v>
      </c>
      <c r="E162" s="45"/>
      <c r="F162" s="45"/>
      <c r="G162" s="57" t="s">
        <v>176</v>
      </c>
      <c r="H162" s="91">
        <f>+H201+H291+H134</f>
        <v>590100</v>
      </c>
      <c r="I162" s="91">
        <f>+I201+I291+I134</f>
        <v>549200</v>
      </c>
      <c r="J162" s="96">
        <f t="shared" si="48"/>
        <v>40900</v>
      </c>
      <c r="K162" s="93">
        <f t="shared" si="46"/>
        <v>93.07</v>
      </c>
      <c r="L162" s="91">
        <f>+L201+L291+L134</f>
        <v>426600</v>
      </c>
      <c r="M162" s="91">
        <v>370125</v>
      </c>
      <c r="N162" s="91">
        <f>+N201+N291+N134</f>
        <v>40475</v>
      </c>
      <c r="O162" s="91">
        <f>+O201+O291+O134</f>
        <v>409600</v>
      </c>
      <c r="P162" s="94">
        <f t="shared" si="42"/>
        <v>17000</v>
      </c>
      <c r="Q162" s="95">
        <f t="shared" si="47"/>
        <v>96.02</v>
      </c>
      <c r="R162" s="39"/>
    </row>
    <row r="163" spans="1:18" ht="15.6" customHeight="1" x14ac:dyDescent="0.2">
      <c r="A163" s="44"/>
      <c r="B163" s="182"/>
      <c r="C163" s="45"/>
      <c r="D163" s="45" t="s">
        <v>93</v>
      </c>
      <c r="E163" s="45"/>
      <c r="F163" s="45"/>
      <c r="G163" s="57" t="s">
        <v>177</v>
      </c>
      <c r="H163" s="91">
        <f>+H324</f>
        <v>0</v>
      </c>
      <c r="I163" s="91">
        <f>+I324</f>
        <v>0</v>
      </c>
      <c r="J163" s="96">
        <f t="shared" si="48"/>
        <v>0</v>
      </c>
      <c r="K163" s="93" t="e">
        <f t="shared" si="46"/>
        <v>#DIV/0!</v>
      </c>
      <c r="L163" s="91">
        <f>+L324</f>
        <v>0</v>
      </c>
      <c r="M163" s="91">
        <v>0</v>
      </c>
      <c r="N163" s="91">
        <f>+N324</f>
        <v>0</v>
      </c>
      <c r="O163" s="91">
        <f>+O324</f>
        <v>0</v>
      </c>
      <c r="P163" s="94">
        <f t="shared" si="42"/>
        <v>0</v>
      </c>
      <c r="Q163" s="95" t="e">
        <f t="shared" si="47"/>
        <v>#DIV/0!</v>
      </c>
      <c r="R163" s="39"/>
    </row>
    <row r="164" spans="1:18" ht="15.6" customHeight="1" x14ac:dyDescent="0.2">
      <c r="A164" s="44"/>
      <c r="B164" s="182"/>
      <c r="C164" s="45"/>
      <c r="D164" s="45" t="s">
        <v>94</v>
      </c>
      <c r="E164" s="45"/>
      <c r="F164" s="45"/>
      <c r="G164" s="57" t="s">
        <v>178</v>
      </c>
      <c r="H164" s="91">
        <f>+H230</f>
        <v>0</v>
      </c>
      <c r="I164" s="91">
        <f>+I230</f>
        <v>0</v>
      </c>
      <c r="J164" s="96">
        <f t="shared" si="48"/>
        <v>0</v>
      </c>
      <c r="K164" s="93" t="e">
        <f t="shared" si="46"/>
        <v>#DIV/0!</v>
      </c>
      <c r="L164" s="91">
        <f>+L230</f>
        <v>0</v>
      </c>
      <c r="M164" s="91">
        <v>0</v>
      </c>
      <c r="N164" s="91">
        <f>+N230</f>
        <v>0</v>
      </c>
      <c r="O164" s="91">
        <f>+O230</f>
        <v>0</v>
      </c>
      <c r="P164" s="94">
        <f t="shared" si="42"/>
        <v>0</v>
      </c>
      <c r="Q164" s="95" t="e">
        <f t="shared" si="47"/>
        <v>#DIV/0!</v>
      </c>
      <c r="R164" s="39"/>
    </row>
    <row r="165" spans="1:18" ht="27.6" customHeight="1" x14ac:dyDescent="0.2">
      <c r="A165" s="44"/>
      <c r="B165" s="182"/>
      <c r="C165" s="45"/>
      <c r="D165" s="45">
        <v>51</v>
      </c>
      <c r="E165" s="45"/>
      <c r="F165" s="45"/>
      <c r="G165" s="57" t="s">
        <v>179</v>
      </c>
      <c r="H165" s="91">
        <f>+H232+H327</f>
        <v>1732000</v>
      </c>
      <c r="I165" s="91">
        <f>+I232+I327</f>
        <v>1001100</v>
      </c>
      <c r="J165" s="96">
        <f t="shared" si="48"/>
        <v>730900</v>
      </c>
      <c r="K165" s="93">
        <f t="shared" si="46"/>
        <v>57.8</v>
      </c>
      <c r="L165" s="91">
        <f>+L232+L327</f>
        <v>1128300</v>
      </c>
      <c r="M165" s="91">
        <v>847555</v>
      </c>
      <c r="N165" s="91">
        <f>+N232+N327</f>
        <v>149050</v>
      </c>
      <c r="O165" s="91">
        <f>+O232+O327</f>
        <v>996605</v>
      </c>
      <c r="P165" s="94">
        <f t="shared" si="42"/>
        <v>131695</v>
      </c>
      <c r="Q165" s="95">
        <f t="shared" si="47"/>
        <v>88.33</v>
      </c>
      <c r="R165" s="39"/>
    </row>
    <row r="166" spans="1:18" ht="27.6" customHeight="1" x14ac:dyDescent="0.2">
      <c r="A166" s="44"/>
      <c r="B166" s="182"/>
      <c r="C166" s="45"/>
      <c r="D166" s="45">
        <v>56</v>
      </c>
      <c r="E166" s="45"/>
      <c r="F166" s="45"/>
      <c r="G166" s="57" t="s">
        <v>180</v>
      </c>
      <c r="H166" s="91">
        <f>H235+H399</f>
        <v>19842000</v>
      </c>
      <c r="I166" s="91">
        <f>I235+I399</f>
        <v>1328424</v>
      </c>
      <c r="J166" s="96">
        <f t="shared" si="48"/>
        <v>18513576</v>
      </c>
      <c r="K166" s="93">
        <f t="shared" si="46"/>
        <v>6.7</v>
      </c>
      <c r="L166" s="91">
        <f>L235+L399</f>
        <v>5492000</v>
      </c>
      <c r="M166" s="91">
        <v>1070921</v>
      </c>
      <c r="N166" s="91">
        <f>N235+N399</f>
        <v>156212</v>
      </c>
      <c r="O166" s="91">
        <f>O235+O399</f>
        <v>1227133</v>
      </c>
      <c r="P166" s="94">
        <f t="shared" si="42"/>
        <v>4264867</v>
      </c>
      <c r="Q166" s="95">
        <f t="shared" si="47"/>
        <v>22.34</v>
      </c>
      <c r="R166" s="39"/>
    </row>
    <row r="167" spans="1:18" ht="15.6" customHeight="1" x14ac:dyDescent="0.2">
      <c r="A167" s="44"/>
      <c r="B167" s="182"/>
      <c r="C167" s="45"/>
      <c r="D167" s="45">
        <v>57</v>
      </c>
      <c r="E167" s="45"/>
      <c r="F167" s="45"/>
      <c r="G167" s="57" t="s">
        <v>181</v>
      </c>
      <c r="H167" s="91">
        <f>+H239+H332</f>
        <v>7408000</v>
      </c>
      <c r="I167" s="91">
        <f>+I239+I332</f>
        <v>4128896</v>
      </c>
      <c r="J167" s="96">
        <f t="shared" si="48"/>
        <v>3279104</v>
      </c>
      <c r="K167" s="93">
        <f t="shared" si="46"/>
        <v>55.74</v>
      </c>
      <c r="L167" s="91">
        <f>+L239+L332</f>
        <v>4135500</v>
      </c>
      <c r="M167" s="91">
        <v>3481301</v>
      </c>
      <c r="N167" s="91">
        <f>+N239+N332</f>
        <v>619979</v>
      </c>
      <c r="O167" s="91">
        <f>+O239+O332</f>
        <v>4101280</v>
      </c>
      <c r="P167" s="94">
        <f t="shared" si="42"/>
        <v>34220</v>
      </c>
      <c r="Q167" s="95">
        <f t="shared" si="47"/>
        <v>99.17</v>
      </c>
      <c r="R167" s="39"/>
    </row>
    <row r="168" spans="1:18" ht="15.6" customHeight="1" x14ac:dyDescent="0.2">
      <c r="A168" s="44"/>
      <c r="B168" s="182"/>
      <c r="C168" s="45"/>
      <c r="D168" s="45">
        <v>59</v>
      </c>
      <c r="E168" s="45"/>
      <c r="F168" s="45"/>
      <c r="G168" s="57" t="s">
        <v>81</v>
      </c>
      <c r="H168" s="91">
        <f>+H357+H152</f>
        <v>33600</v>
      </c>
      <c r="I168" s="91">
        <f>+I357+I152</f>
        <v>33161</v>
      </c>
      <c r="J168" s="96">
        <f t="shared" si="48"/>
        <v>439</v>
      </c>
      <c r="K168" s="93">
        <f t="shared" si="46"/>
        <v>98.69</v>
      </c>
      <c r="L168" s="91">
        <f>+L357+L152</f>
        <v>33600</v>
      </c>
      <c r="M168" s="91">
        <v>29948</v>
      </c>
      <c r="N168" s="91">
        <f>+N357+N152</f>
        <v>3213</v>
      </c>
      <c r="O168" s="91">
        <f>+O357+O152</f>
        <v>33161</v>
      </c>
      <c r="P168" s="94">
        <f t="shared" si="42"/>
        <v>439</v>
      </c>
      <c r="Q168" s="95">
        <f t="shared" si="47"/>
        <v>98.69</v>
      </c>
      <c r="R168" s="39"/>
    </row>
    <row r="169" spans="1:18" ht="15.6" customHeight="1" x14ac:dyDescent="0.2">
      <c r="A169" s="44"/>
      <c r="B169" s="182"/>
      <c r="C169" s="45"/>
      <c r="D169" s="45" t="s">
        <v>107</v>
      </c>
      <c r="E169" s="45"/>
      <c r="F169" s="45"/>
      <c r="G169" s="57" t="s">
        <v>85</v>
      </c>
      <c r="H169" s="91">
        <f>+H170</f>
        <v>0</v>
      </c>
      <c r="I169" s="91">
        <f>+I170</f>
        <v>0</v>
      </c>
      <c r="J169" s="96">
        <f t="shared" si="48"/>
        <v>0</v>
      </c>
      <c r="K169" s="93" t="e">
        <f t="shared" si="46"/>
        <v>#DIV/0!</v>
      </c>
      <c r="L169" s="91">
        <f>+L170</f>
        <v>0</v>
      </c>
      <c r="M169" s="91">
        <v>0</v>
      </c>
      <c r="N169" s="91">
        <f>+N170</f>
        <v>0</v>
      </c>
      <c r="O169" s="91">
        <f>+O170</f>
        <v>0</v>
      </c>
      <c r="P169" s="94">
        <f t="shared" si="42"/>
        <v>0</v>
      </c>
      <c r="Q169" s="95" t="e">
        <f t="shared" si="47"/>
        <v>#DIV/0!</v>
      </c>
      <c r="R169" s="39"/>
    </row>
    <row r="170" spans="1:18" ht="15.6" customHeight="1" x14ac:dyDescent="0.2">
      <c r="A170" s="44"/>
      <c r="B170" s="182"/>
      <c r="C170" s="45"/>
      <c r="D170" s="45">
        <v>71</v>
      </c>
      <c r="E170" s="45"/>
      <c r="F170" s="45"/>
      <c r="G170" s="57" t="s">
        <v>182</v>
      </c>
      <c r="H170" s="91">
        <f>+H244+H361</f>
        <v>0</v>
      </c>
      <c r="I170" s="91">
        <f>+I244+I361</f>
        <v>0</v>
      </c>
      <c r="J170" s="96">
        <f t="shared" si="48"/>
        <v>0</v>
      </c>
      <c r="K170" s="93" t="e">
        <f t="shared" si="46"/>
        <v>#DIV/0!</v>
      </c>
      <c r="L170" s="91">
        <f>+L244+L361</f>
        <v>0</v>
      </c>
      <c r="M170" s="91">
        <v>0</v>
      </c>
      <c r="N170" s="91">
        <f>+N244+N361</f>
        <v>0</v>
      </c>
      <c r="O170" s="91">
        <f>+O244+O361</f>
        <v>0</v>
      </c>
      <c r="P170" s="94">
        <f t="shared" si="42"/>
        <v>0</v>
      </c>
      <c r="Q170" s="95" t="e">
        <f t="shared" si="47"/>
        <v>#DIV/0!</v>
      </c>
      <c r="R170" s="39"/>
    </row>
    <row r="171" spans="1:18" ht="15.6" customHeight="1" x14ac:dyDescent="0.2">
      <c r="A171" s="44"/>
      <c r="B171" s="182"/>
      <c r="C171" s="45"/>
      <c r="D171" s="45">
        <v>79</v>
      </c>
      <c r="E171" s="45"/>
      <c r="F171" s="45"/>
      <c r="G171" s="57" t="s">
        <v>108</v>
      </c>
      <c r="H171" s="91"/>
      <c r="I171" s="91"/>
      <c r="J171" s="96">
        <f t="shared" si="48"/>
        <v>0</v>
      </c>
      <c r="K171" s="93"/>
      <c r="L171" s="91"/>
      <c r="M171" s="91"/>
      <c r="N171" s="91"/>
      <c r="O171" s="91"/>
      <c r="P171" s="94">
        <f t="shared" si="42"/>
        <v>0</v>
      </c>
      <c r="Q171" s="95"/>
      <c r="R171" s="39"/>
    </row>
    <row r="172" spans="1:18" ht="15.6" customHeight="1" x14ac:dyDescent="0.2">
      <c r="A172" s="234" t="s">
        <v>183</v>
      </c>
      <c r="B172" s="232"/>
      <c r="C172" s="232"/>
      <c r="D172" s="232"/>
      <c r="E172" s="232"/>
      <c r="F172" s="233"/>
      <c r="G172" s="111" t="s">
        <v>184</v>
      </c>
      <c r="H172" s="112">
        <f>H173+H244+H252</f>
        <v>70700</v>
      </c>
      <c r="I172" s="112">
        <f>I173+I244+I252</f>
        <v>65596</v>
      </c>
      <c r="J172" s="112">
        <f>J173+J244+J252</f>
        <v>5104</v>
      </c>
      <c r="K172" s="113">
        <f>ROUND(I172/H172*100,2)</f>
        <v>92.78</v>
      </c>
      <c r="L172" s="112">
        <f>L173+L244+L252</f>
        <v>58600</v>
      </c>
      <c r="M172" s="114">
        <v>46342</v>
      </c>
      <c r="N172" s="112">
        <f>N173+N244+N252</f>
        <v>6960</v>
      </c>
      <c r="O172" s="115">
        <f>O173+O244+O252</f>
        <v>53302</v>
      </c>
      <c r="P172" s="115">
        <f t="shared" si="42"/>
        <v>5298</v>
      </c>
      <c r="Q172" s="116">
        <f>ROUND(O172/L172*100,2)</f>
        <v>90.96</v>
      </c>
      <c r="R172" s="117"/>
    </row>
    <row r="173" spans="1:18" ht="15.6" customHeight="1" x14ac:dyDescent="0.2">
      <c r="A173" s="44"/>
      <c r="B173" s="182"/>
      <c r="C173" s="45"/>
      <c r="D173" s="45" t="s">
        <v>90</v>
      </c>
      <c r="E173" s="45"/>
      <c r="F173" s="45"/>
      <c r="G173" s="90" t="s">
        <v>63</v>
      </c>
      <c r="H173" s="91">
        <f>H174+H201+H230+H232+H239+H235</f>
        <v>70700</v>
      </c>
      <c r="I173" s="91">
        <f>I174+I201+I230+I232+I239+I235</f>
        <v>65596</v>
      </c>
      <c r="J173" s="91">
        <f>J174+J201+J230+J232+J239+J235</f>
        <v>5104</v>
      </c>
      <c r="K173" s="93">
        <f>ROUND(I173/H173*100,2)</f>
        <v>92.78</v>
      </c>
      <c r="L173" s="91">
        <f>L174+L201+L230+L232+L239+L235</f>
        <v>58600</v>
      </c>
      <c r="M173" s="91">
        <v>47166</v>
      </c>
      <c r="N173" s="91">
        <f>N174+N201+N230+N232+N239+N235</f>
        <v>6960</v>
      </c>
      <c r="O173" s="91">
        <f>O174+O201+O230+O232+O239+O235</f>
        <v>54126</v>
      </c>
      <c r="P173" s="94">
        <f t="shared" si="42"/>
        <v>4474</v>
      </c>
      <c r="Q173" s="95">
        <f>ROUND(O173/L173*100,2)</f>
        <v>92.37</v>
      </c>
      <c r="R173" s="39"/>
    </row>
    <row r="174" spans="1:18" ht="15.6" customHeight="1" x14ac:dyDescent="0.2">
      <c r="A174" s="44"/>
      <c r="B174" s="182"/>
      <c r="C174" s="45"/>
      <c r="D174" s="45" t="s">
        <v>91</v>
      </c>
      <c r="E174" s="45"/>
      <c r="F174" s="45"/>
      <c r="G174" s="90" t="s">
        <v>185</v>
      </c>
      <c r="H174" s="91">
        <v>0</v>
      </c>
      <c r="I174" s="91">
        <f>I175+I194+I192</f>
        <v>0</v>
      </c>
      <c r="J174" s="91">
        <f>J175+J194+J192</f>
        <v>0</v>
      </c>
      <c r="K174" s="93"/>
      <c r="L174" s="91">
        <v>0</v>
      </c>
      <c r="M174" s="118">
        <v>0</v>
      </c>
      <c r="N174" s="91">
        <f>N175+N194+N192</f>
        <v>0</v>
      </c>
      <c r="O174" s="118">
        <f>O175+O194+O192</f>
        <v>0</v>
      </c>
      <c r="P174" s="118">
        <f t="shared" si="42"/>
        <v>0</v>
      </c>
      <c r="Q174" s="95"/>
      <c r="R174" s="39"/>
    </row>
    <row r="175" spans="1:18" ht="15.6" customHeight="1" x14ac:dyDescent="0.2">
      <c r="A175" s="44"/>
      <c r="B175" s="182"/>
      <c r="C175" s="45"/>
      <c r="D175" s="45"/>
      <c r="E175" s="45" t="s">
        <v>90</v>
      </c>
      <c r="F175" s="45"/>
      <c r="G175" s="57" t="s">
        <v>114</v>
      </c>
      <c r="H175" s="91">
        <v>0</v>
      </c>
      <c r="I175" s="91">
        <f>SUM(I176:I191)</f>
        <v>0</v>
      </c>
      <c r="J175" s="91">
        <f>SUM(J176:J191)</f>
        <v>0</v>
      </c>
      <c r="K175" s="93"/>
      <c r="L175" s="91">
        <v>0</v>
      </c>
      <c r="M175" s="74">
        <v>0</v>
      </c>
      <c r="N175" s="91">
        <f>SUM(N176:N191)</f>
        <v>0</v>
      </c>
      <c r="O175" s="94">
        <f>SUM(O176:O191)</f>
        <v>0</v>
      </c>
      <c r="P175" s="94">
        <f t="shared" si="42"/>
        <v>0</v>
      </c>
      <c r="Q175" s="95"/>
      <c r="R175" s="39"/>
    </row>
    <row r="176" spans="1:18" ht="15.6" customHeight="1" x14ac:dyDescent="0.2">
      <c r="A176" s="56"/>
      <c r="B176" s="187"/>
      <c r="C176" s="54"/>
      <c r="D176" s="54"/>
      <c r="E176" s="54"/>
      <c r="F176" s="54" t="s">
        <v>90</v>
      </c>
      <c r="G176" s="59" t="s">
        <v>186</v>
      </c>
      <c r="H176" s="96"/>
      <c r="I176" s="97"/>
      <c r="J176" s="96">
        <f>H176-I176</f>
        <v>0</v>
      </c>
      <c r="K176" s="93"/>
      <c r="L176" s="96"/>
      <c r="M176" s="98">
        <v>0</v>
      </c>
      <c r="N176" s="96"/>
      <c r="O176" s="53">
        <f>M176+N176</f>
        <v>0</v>
      </c>
      <c r="P176" s="53">
        <f t="shared" si="42"/>
        <v>0</v>
      </c>
      <c r="Q176" s="95"/>
      <c r="R176" s="39"/>
    </row>
    <row r="177" spans="1:18" ht="15.6" customHeight="1" x14ac:dyDescent="0.2">
      <c r="A177" s="56"/>
      <c r="B177" s="187"/>
      <c r="C177" s="54"/>
      <c r="D177" s="54"/>
      <c r="E177" s="54"/>
      <c r="F177" s="54" t="s">
        <v>117</v>
      </c>
      <c r="G177" s="59" t="s">
        <v>187</v>
      </c>
      <c r="H177" s="96"/>
      <c r="I177" s="97"/>
      <c r="J177" s="96">
        <f>H177-I177</f>
        <v>0</v>
      </c>
      <c r="K177" s="93"/>
      <c r="L177" s="96"/>
      <c r="M177" s="98">
        <v>0</v>
      </c>
      <c r="N177" s="96"/>
      <c r="O177" s="53">
        <f>M177+N177</f>
        <v>0</v>
      </c>
      <c r="P177" s="53">
        <f t="shared" si="42"/>
        <v>0</v>
      </c>
      <c r="Q177" s="95"/>
      <c r="R177" s="39"/>
    </row>
    <row r="178" spans="1:18" ht="15.6" customHeight="1" x14ac:dyDescent="0.2">
      <c r="A178" s="56"/>
      <c r="B178" s="187"/>
      <c r="C178" s="54"/>
      <c r="D178" s="54"/>
      <c r="E178" s="54"/>
      <c r="F178" s="54" t="s">
        <v>140</v>
      </c>
      <c r="G178" s="59" t="s">
        <v>188</v>
      </c>
      <c r="H178" s="96"/>
      <c r="I178" s="97"/>
      <c r="J178" s="96">
        <f>H178-I178</f>
        <v>0</v>
      </c>
      <c r="K178" s="93"/>
      <c r="L178" s="96"/>
      <c r="M178" s="98">
        <v>0</v>
      </c>
      <c r="N178" s="96"/>
      <c r="O178" s="53">
        <f>M178+N178</f>
        <v>0</v>
      </c>
      <c r="P178" s="53">
        <f t="shared" si="42"/>
        <v>0</v>
      </c>
      <c r="Q178" s="95"/>
      <c r="R178" s="39"/>
    </row>
    <row r="179" spans="1:18" ht="15.6" customHeight="1" x14ac:dyDescent="0.2">
      <c r="A179" s="56"/>
      <c r="B179" s="187"/>
      <c r="C179" s="54"/>
      <c r="D179" s="54"/>
      <c r="E179" s="54"/>
      <c r="F179" s="54" t="s">
        <v>21</v>
      </c>
      <c r="G179" s="59" t="s">
        <v>189</v>
      </c>
      <c r="H179" s="96"/>
      <c r="I179" s="97"/>
      <c r="J179" s="96">
        <v>0</v>
      </c>
      <c r="K179" s="93"/>
      <c r="L179" s="96"/>
      <c r="M179" s="98">
        <v>0</v>
      </c>
      <c r="N179" s="96"/>
      <c r="O179" s="53">
        <v>0</v>
      </c>
      <c r="P179" s="53">
        <v>0</v>
      </c>
      <c r="Q179" s="95"/>
      <c r="R179" s="39"/>
    </row>
    <row r="180" spans="1:18" ht="15.6" customHeight="1" x14ac:dyDescent="0.2">
      <c r="A180" s="56"/>
      <c r="B180" s="187"/>
      <c r="C180" s="54"/>
      <c r="D180" s="54"/>
      <c r="E180" s="54"/>
      <c r="F180" s="54" t="s">
        <v>120</v>
      </c>
      <c r="G180" s="59" t="s">
        <v>190</v>
      </c>
      <c r="H180" s="96"/>
      <c r="I180" s="97"/>
      <c r="J180" s="96">
        <f t="shared" ref="J180:J200" si="49">H180-I180</f>
        <v>0</v>
      </c>
      <c r="K180" s="93"/>
      <c r="L180" s="96"/>
      <c r="M180" s="98">
        <v>0</v>
      </c>
      <c r="N180" s="96"/>
      <c r="O180" s="53">
        <f t="shared" ref="O180:O191" si="50">M180+N180</f>
        <v>0</v>
      </c>
      <c r="P180" s="53">
        <f t="shared" ref="P180:P225" si="51">L180-O180</f>
        <v>0</v>
      </c>
      <c r="Q180" s="95"/>
      <c r="R180" s="39"/>
    </row>
    <row r="181" spans="1:18" ht="15.6" customHeight="1" x14ac:dyDescent="0.2">
      <c r="A181" s="56"/>
      <c r="B181" s="187"/>
      <c r="C181" s="54"/>
      <c r="D181" s="54"/>
      <c r="E181" s="54"/>
      <c r="F181" s="54" t="s">
        <v>122</v>
      </c>
      <c r="G181" s="59" t="s">
        <v>123</v>
      </c>
      <c r="H181" s="96"/>
      <c r="I181" s="97"/>
      <c r="J181" s="96">
        <f t="shared" si="49"/>
        <v>0</v>
      </c>
      <c r="K181" s="93"/>
      <c r="L181" s="96"/>
      <c r="M181" s="98">
        <v>0</v>
      </c>
      <c r="N181" s="96"/>
      <c r="O181" s="53">
        <f t="shared" si="50"/>
        <v>0</v>
      </c>
      <c r="P181" s="53">
        <f t="shared" si="51"/>
        <v>0</v>
      </c>
      <c r="Q181" s="95"/>
      <c r="R181" s="39"/>
    </row>
    <row r="182" spans="1:18" ht="15.6" customHeight="1" x14ac:dyDescent="0.2">
      <c r="A182" s="56"/>
      <c r="B182" s="187"/>
      <c r="C182" s="54"/>
      <c r="D182" s="54"/>
      <c r="E182" s="54"/>
      <c r="F182" s="54" t="s">
        <v>124</v>
      </c>
      <c r="G182" s="59" t="s">
        <v>191</v>
      </c>
      <c r="H182" s="96"/>
      <c r="I182" s="97"/>
      <c r="J182" s="96">
        <f t="shared" si="49"/>
        <v>0</v>
      </c>
      <c r="K182" s="93"/>
      <c r="L182" s="96"/>
      <c r="M182" s="98">
        <v>0</v>
      </c>
      <c r="N182" s="96"/>
      <c r="O182" s="53">
        <f t="shared" si="50"/>
        <v>0</v>
      </c>
      <c r="P182" s="53">
        <f t="shared" si="51"/>
        <v>0</v>
      </c>
      <c r="Q182" s="95"/>
      <c r="R182" s="39"/>
    </row>
    <row r="183" spans="1:18" ht="15.6" customHeight="1" x14ac:dyDescent="0.2">
      <c r="A183" s="56"/>
      <c r="B183" s="187"/>
      <c r="C183" s="54"/>
      <c r="D183" s="54"/>
      <c r="E183" s="54"/>
      <c r="F183" s="54" t="s">
        <v>126</v>
      </c>
      <c r="G183" s="59" t="s">
        <v>127</v>
      </c>
      <c r="H183" s="96"/>
      <c r="I183" s="97"/>
      <c r="J183" s="96">
        <f t="shared" si="49"/>
        <v>0</v>
      </c>
      <c r="K183" s="93"/>
      <c r="L183" s="96"/>
      <c r="M183" s="98">
        <v>0</v>
      </c>
      <c r="N183" s="96"/>
      <c r="O183" s="53">
        <f t="shared" si="50"/>
        <v>0</v>
      </c>
      <c r="P183" s="53">
        <f t="shared" si="51"/>
        <v>0</v>
      </c>
      <c r="Q183" s="95"/>
      <c r="R183" s="39"/>
    </row>
    <row r="184" spans="1:18" ht="15.6" customHeight="1" x14ac:dyDescent="0.2">
      <c r="A184" s="56"/>
      <c r="B184" s="187"/>
      <c r="C184" s="54"/>
      <c r="D184" s="54"/>
      <c r="E184" s="54"/>
      <c r="F184" s="54">
        <v>10</v>
      </c>
      <c r="G184" s="59" t="s">
        <v>192</v>
      </c>
      <c r="H184" s="96"/>
      <c r="I184" s="97"/>
      <c r="J184" s="96">
        <f t="shared" si="49"/>
        <v>0</v>
      </c>
      <c r="K184" s="93"/>
      <c r="L184" s="96"/>
      <c r="M184" s="98">
        <v>0</v>
      </c>
      <c r="N184" s="96"/>
      <c r="O184" s="53">
        <f t="shared" si="50"/>
        <v>0</v>
      </c>
      <c r="P184" s="53">
        <f t="shared" si="51"/>
        <v>0</v>
      </c>
      <c r="Q184" s="95"/>
      <c r="R184" s="39"/>
    </row>
    <row r="185" spans="1:18" ht="15.6" customHeight="1" x14ac:dyDescent="0.2">
      <c r="A185" s="56"/>
      <c r="B185" s="187"/>
      <c r="C185" s="54"/>
      <c r="D185" s="54"/>
      <c r="E185" s="54"/>
      <c r="F185" s="54">
        <v>11</v>
      </c>
      <c r="G185" s="59" t="s">
        <v>129</v>
      </c>
      <c r="H185" s="96"/>
      <c r="I185" s="97"/>
      <c r="J185" s="96">
        <f t="shared" si="49"/>
        <v>0</v>
      </c>
      <c r="K185" s="93"/>
      <c r="L185" s="96"/>
      <c r="M185" s="98">
        <v>0</v>
      </c>
      <c r="N185" s="96"/>
      <c r="O185" s="53">
        <f t="shared" si="50"/>
        <v>0</v>
      </c>
      <c r="P185" s="53">
        <f t="shared" si="51"/>
        <v>0</v>
      </c>
      <c r="Q185" s="95"/>
      <c r="R185" s="39"/>
    </row>
    <row r="186" spans="1:18" ht="15.6" customHeight="1" x14ac:dyDescent="0.2">
      <c r="A186" s="56"/>
      <c r="B186" s="187"/>
      <c r="C186" s="54"/>
      <c r="D186" s="54"/>
      <c r="E186" s="54"/>
      <c r="F186" s="54">
        <v>12</v>
      </c>
      <c r="G186" s="59" t="s">
        <v>130</v>
      </c>
      <c r="H186" s="96"/>
      <c r="I186" s="97"/>
      <c r="J186" s="96">
        <f t="shared" si="49"/>
        <v>0</v>
      </c>
      <c r="K186" s="93"/>
      <c r="L186" s="96"/>
      <c r="M186" s="98">
        <v>0</v>
      </c>
      <c r="N186" s="96"/>
      <c r="O186" s="53">
        <f t="shared" si="50"/>
        <v>0</v>
      </c>
      <c r="P186" s="53">
        <f t="shared" si="51"/>
        <v>0</v>
      </c>
      <c r="Q186" s="95"/>
      <c r="R186" s="39"/>
    </row>
    <row r="187" spans="1:18" ht="15.6" customHeight="1" x14ac:dyDescent="0.2">
      <c r="A187" s="56"/>
      <c r="B187" s="187"/>
      <c r="C187" s="54"/>
      <c r="D187" s="54"/>
      <c r="E187" s="54"/>
      <c r="F187" s="54">
        <v>13</v>
      </c>
      <c r="G187" s="59" t="s">
        <v>131</v>
      </c>
      <c r="H187" s="96">
        <v>0</v>
      </c>
      <c r="I187" s="97"/>
      <c r="J187" s="96">
        <f t="shared" si="49"/>
        <v>0</v>
      </c>
      <c r="K187" s="93"/>
      <c r="L187" s="96">
        <v>0</v>
      </c>
      <c r="M187" s="98">
        <v>0</v>
      </c>
      <c r="N187" s="96"/>
      <c r="O187" s="53">
        <f t="shared" si="50"/>
        <v>0</v>
      </c>
      <c r="P187" s="53">
        <f t="shared" si="51"/>
        <v>0</v>
      </c>
      <c r="Q187" s="95"/>
      <c r="R187" s="39"/>
    </row>
    <row r="188" spans="1:18" ht="15.6" customHeight="1" x14ac:dyDescent="0.2">
      <c r="A188" s="56"/>
      <c r="B188" s="187"/>
      <c r="C188" s="54"/>
      <c r="D188" s="54"/>
      <c r="E188" s="54"/>
      <c r="F188" s="54">
        <v>14</v>
      </c>
      <c r="G188" s="59" t="s">
        <v>132</v>
      </c>
      <c r="H188" s="96"/>
      <c r="I188" s="97"/>
      <c r="J188" s="96">
        <f t="shared" si="49"/>
        <v>0</v>
      </c>
      <c r="K188" s="93"/>
      <c r="L188" s="96"/>
      <c r="M188" s="98">
        <v>0</v>
      </c>
      <c r="N188" s="96"/>
      <c r="O188" s="53">
        <f t="shared" si="50"/>
        <v>0</v>
      </c>
      <c r="P188" s="53">
        <f t="shared" si="51"/>
        <v>0</v>
      </c>
      <c r="Q188" s="95"/>
      <c r="R188" s="39"/>
    </row>
    <row r="189" spans="1:18" ht="15.6" customHeight="1" x14ac:dyDescent="0.2">
      <c r="A189" s="56"/>
      <c r="B189" s="187"/>
      <c r="C189" s="54"/>
      <c r="D189" s="54"/>
      <c r="E189" s="54"/>
      <c r="F189" s="54">
        <v>15</v>
      </c>
      <c r="G189" s="59" t="s">
        <v>133</v>
      </c>
      <c r="H189" s="96"/>
      <c r="I189" s="97"/>
      <c r="J189" s="96">
        <f t="shared" si="49"/>
        <v>0</v>
      </c>
      <c r="K189" s="93"/>
      <c r="L189" s="96"/>
      <c r="M189" s="98">
        <v>0</v>
      </c>
      <c r="N189" s="96"/>
      <c r="O189" s="53">
        <f t="shared" si="50"/>
        <v>0</v>
      </c>
      <c r="P189" s="53">
        <f t="shared" si="51"/>
        <v>0</v>
      </c>
      <c r="Q189" s="95"/>
      <c r="R189" s="39"/>
    </row>
    <row r="190" spans="1:18" ht="15.6" customHeight="1" x14ac:dyDescent="0.2">
      <c r="A190" s="56"/>
      <c r="B190" s="187"/>
      <c r="C190" s="54"/>
      <c r="D190" s="54"/>
      <c r="E190" s="54"/>
      <c r="F190" s="54">
        <v>17</v>
      </c>
      <c r="G190" s="59" t="s">
        <v>134</v>
      </c>
      <c r="H190" s="96"/>
      <c r="I190" s="97"/>
      <c r="J190" s="96">
        <f t="shared" si="49"/>
        <v>0</v>
      </c>
      <c r="K190" s="93"/>
      <c r="L190" s="96"/>
      <c r="M190" s="98">
        <v>0</v>
      </c>
      <c r="N190" s="96"/>
      <c r="O190" s="53">
        <f t="shared" si="50"/>
        <v>0</v>
      </c>
      <c r="P190" s="53">
        <f t="shared" si="51"/>
        <v>0</v>
      </c>
      <c r="Q190" s="95"/>
      <c r="R190" s="39"/>
    </row>
    <row r="191" spans="1:18" ht="15.6" customHeight="1" x14ac:dyDescent="0.2">
      <c r="A191" s="56"/>
      <c r="B191" s="187"/>
      <c r="C191" s="54"/>
      <c r="D191" s="54"/>
      <c r="E191" s="54"/>
      <c r="F191" s="54" t="s">
        <v>93</v>
      </c>
      <c r="G191" s="59" t="s">
        <v>135</v>
      </c>
      <c r="H191" s="96">
        <v>0</v>
      </c>
      <c r="I191" s="97"/>
      <c r="J191" s="96">
        <f t="shared" si="49"/>
        <v>0</v>
      </c>
      <c r="K191" s="93"/>
      <c r="L191" s="96">
        <v>0</v>
      </c>
      <c r="M191" s="98">
        <v>0</v>
      </c>
      <c r="N191" s="96"/>
      <c r="O191" s="53">
        <f t="shared" si="50"/>
        <v>0</v>
      </c>
      <c r="P191" s="53">
        <f t="shared" si="51"/>
        <v>0</v>
      </c>
      <c r="Q191" s="95"/>
      <c r="R191" s="39"/>
    </row>
    <row r="192" spans="1:18" ht="15.6" customHeight="1" x14ac:dyDescent="0.2">
      <c r="A192" s="56"/>
      <c r="B192" s="187"/>
      <c r="C192" s="54"/>
      <c r="D192" s="54"/>
      <c r="E192" s="54" t="s">
        <v>103</v>
      </c>
      <c r="F192" s="54"/>
      <c r="G192" s="57" t="s">
        <v>137</v>
      </c>
      <c r="H192" s="96">
        <v>0</v>
      </c>
      <c r="I192" s="97"/>
      <c r="J192" s="96">
        <f t="shared" si="49"/>
        <v>0</v>
      </c>
      <c r="K192" s="93"/>
      <c r="L192" s="96">
        <v>0</v>
      </c>
      <c r="M192" s="98">
        <v>0</v>
      </c>
      <c r="N192" s="96">
        <f>N193</f>
        <v>0</v>
      </c>
      <c r="O192" s="53">
        <f>O193</f>
        <v>0</v>
      </c>
      <c r="P192" s="53">
        <f t="shared" si="51"/>
        <v>0</v>
      </c>
      <c r="Q192" s="95"/>
      <c r="R192" s="39"/>
    </row>
    <row r="193" spans="1:18" ht="15.6" customHeight="1" x14ac:dyDescent="0.2">
      <c r="A193" s="56"/>
      <c r="B193" s="187"/>
      <c r="C193" s="54"/>
      <c r="D193" s="54"/>
      <c r="E193" s="54"/>
      <c r="F193" s="54" t="s">
        <v>120</v>
      </c>
      <c r="G193" s="59" t="s">
        <v>139</v>
      </c>
      <c r="H193" s="96">
        <v>0</v>
      </c>
      <c r="I193" s="97"/>
      <c r="J193" s="96">
        <f t="shared" si="49"/>
        <v>0</v>
      </c>
      <c r="K193" s="93"/>
      <c r="L193" s="96">
        <v>0</v>
      </c>
      <c r="M193" s="98">
        <v>0</v>
      </c>
      <c r="N193" s="96"/>
      <c r="O193" s="53">
        <f>M193+N193</f>
        <v>0</v>
      </c>
      <c r="P193" s="53">
        <f t="shared" si="51"/>
        <v>0</v>
      </c>
      <c r="Q193" s="95"/>
      <c r="R193" s="39"/>
    </row>
    <row r="194" spans="1:18" ht="15.6" customHeight="1" x14ac:dyDescent="0.2">
      <c r="A194" s="44"/>
      <c r="B194" s="182"/>
      <c r="C194" s="45"/>
      <c r="D194" s="45"/>
      <c r="E194" s="45" t="s">
        <v>140</v>
      </c>
      <c r="F194" s="45"/>
      <c r="G194" s="57" t="s">
        <v>193</v>
      </c>
      <c r="H194" s="91">
        <v>0</v>
      </c>
      <c r="I194" s="92"/>
      <c r="J194" s="96">
        <f t="shared" si="49"/>
        <v>0</v>
      </c>
      <c r="K194" s="93"/>
      <c r="L194" s="91">
        <v>0</v>
      </c>
      <c r="M194" s="74">
        <v>0</v>
      </c>
      <c r="N194" s="91">
        <f>N195+N196+N197+N198+N199+N200</f>
        <v>0</v>
      </c>
      <c r="O194" s="94">
        <f>O195+O196+O197+O198+O199+O200</f>
        <v>0</v>
      </c>
      <c r="P194" s="94">
        <f t="shared" si="51"/>
        <v>0</v>
      </c>
      <c r="Q194" s="95"/>
      <c r="R194" s="39"/>
    </row>
    <row r="195" spans="1:18" ht="15.6" customHeight="1" x14ac:dyDescent="0.2">
      <c r="A195" s="56"/>
      <c r="B195" s="187"/>
      <c r="C195" s="54"/>
      <c r="D195" s="54"/>
      <c r="E195" s="54"/>
      <c r="F195" s="54" t="s">
        <v>90</v>
      </c>
      <c r="G195" s="59" t="s">
        <v>142</v>
      </c>
      <c r="H195" s="96"/>
      <c r="I195" s="97"/>
      <c r="J195" s="96">
        <f t="shared" si="49"/>
        <v>0</v>
      </c>
      <c r="K195" s="93"/>
      <c r="L195" s="96"/>
      <c r="M195" s="98">
        <v>0</v>
      </c>
      <c r="N195" s="96"/>
      <c r="O195" s="53">
        <f t="shared" ref="O195:O200" si="52">M195+N195</f>
        <v>0</v>
      </c>
      <c r="P195" s="53">
        <f t="shared" si="51"/>
        <v>0</v>
      </c>
      <c r="Q195" s="95"/>
      <c r="R195" s="39"/>
    </row>
    <row r="196" spans="1:18" ht="15.6" customHeight="1" x14ac:dyDescent="0.2">
      <c r="A196" s="56"/>
      <c r="B196" s="187"/>
      <c r="C196" s="54"/>
      <c r="D196" s="54"/>
      <c r="E196" s="54"/>
      <c r="F196" s="54" t="s">
        <v>103</v>
      </c>
      <c r="G196" s="59" t="s">
        <v>194</v>
      </c>
      <c r="H196" s="96"/>
      <c r="I196" s="97"/>
      <c r="J196" s="96">
        <f t="shared" si="49"/>
        <v>0</v>
      </c>
      <c r="K196" s="93"/>
      <c r="L196" s="96"/>
      <c r="M196" s="98">
        <v>0</v>
      </c>
      <c r="N196" s="96"/>
      <c r="O196" s="53">
        <f t="shared" si="52"/>
        <v>0</v>
      </c>
      <c r="P196" s="53">
        <f t="shared" si="51"/>
        <v>0</v>
      </c>
      <c r="Q196" s="95"/>
      <c r="R196" s="39"/>
    </row>
    <row r="197" spans="1:18" ht="15.6" customHeight="1" x14ac:dyDescent="0.2">
      <c r="A197" s="56"/>
      <c r="B197" s="187"/>
      <c r="C197" s="54"/>
      <c r="D197" s="54"/>
      <c r="E197" s="54"/>
      <c r="F197" s="54" t="s">
        <v>140</v>
      </c>
      <c r="G197" s="59" t="s">
        <v>195</v>
      </c>
      <c r="H197" s="96"/>
      <c r="I197" s="97"/>
      <c r="J197" s="96">
        <f t="shared" si="49"/>
        <v>0</v>
      </c>
      <c r="K197" s="93"/>
      <c r="L197" s="96"/>
      <c r="M197" s="98">
        <v>0</v>
      </c>
      <c r="N197" s="96"/>
      <c r="O197" s="53">
        <f t="shared" si="52"/>
        <v>0</v>
      </c>
      <c r="P197" s="53">
        <f t="shared" si="51"/>
        <v>0</v>
      </c>
      <c r="Q197" s="95"/>
      <c r="R197" s="39"/>
    </row>
    <row r="198" spans="1:18" ht="27.6" customHeight="1" x14ac:dyDescent="0.2">
      <c r="A198" s="56"/>
      <c r="B198" s="187"/>
      <c r="C198" s="54"/>
      <c r="D198" s="54"/>
      <c r="E198" s="54"/>
      <c r="F198" s="54" t="s">
        <v>21</v>
      </c>
      <c r="G198" s="59" t="s">
        <v>145</v>
      </c>
      <c r="H198" s="96"/>
      <c r="I198" s="97"/>
      <c r="J198" s="96">
        <f t="shared" si="49"/>
        <v>0</v>
      </c>
      <c r="K198" s="93"/>
      <c r="L198" s="96"/>
      <c r="M198" s="98">
        <v>0</v>
      </c>
      <c r="N198" s="96"/>
      <c r="O198" s="53">
        <f t="shared" si="52"/>
        <v>0</v>
      </c>
      <c r="P198" s="53">
        <f t="shared" si="51"/>
        <v>0</v>
      </c>
      <c r="Q198" s="95"/>
      <c r="R198" s="39"/>
    </row>
    <row r="199" spans="1:18" ht="15.6" customHeight="1" x14ac:dyDescent="0.2">
      <c r="A199" s="56"/>
      <c r="B199" s="187"/>
      <c r="C199" s="54"/>
      <c r="D199" s="54"/>
      <c r="E199" s="54"/>
      <c r="F199" s="54" t="s">
        <v>120</v>
      </c>
      <c r="G199" s="59" t="s">
        <v>146</v>
      </c>
      <c r="H199" s="96"/>
      <c r="I199" s="97"/>
      <c r="J199" s="96">
        <f t="shared" si="49"/>
        <v>0</v>
      </c>
      <c r="K199" s="93"/>
      <c r="L199" s="96"/>
      <c r="M199" s="98">
        <v>0</v>
      </c>
      <c r="N199" s="96"/>
      <c r="O199" s="53">
        <f t="shared" si="52"/>
        <v>0</v>
      </c>
      <c r="P199" s="53">
        <f t="shared" si="51"/>
        <v>0</v>
      </c>
      <c r="Q199" s="95"/>
      <c r="R199" s="39"/>
    </row>
    <row r="200" spans="1:18" ht="15.6" customHeight="1" x14ac:dyDescent="0.2">
      <c r="A200" s="56"/>
      <c r="B200" s="187"/>
      <c r="C200" s="54"/>
      <c r="D200" s="54"/>
      <c r="E200" s="54"/>
      <c r="F200" s="54" t="s">
        <v>122</v>
      </c>
      <c r="G200" s="59" t="s">
        <v>147</v>
      </c>
      <c r="H200" s="96"/>
      <c r="I200" s="97"/>
      <c r="J200" s="96">
        <f t="shared" si="49"/>
        <v>0</v>
      </c>
      <c r="K200" s="93"/>
      <c r="L200" s="96"/>
      <c r="M200" s="98">
        <v>0</v>
      </c>
      <c r="N200" s="96"/>
      <c r="O200" s="53">
        <f t="shared" si="52"/>
        <v>0</v>
      </c>
      <c r="P200" s="53">
        <f t="shared" si="51"/>
        <v>0</v>
      </c>
      <c r="Q200" s="95"/>
      <c r="R200" s="39"/>
    </row>
    <row r="201" spans="1:18" ht="15.6" customHeight="1" x14ac:dyDescent="0.2">
      <c r="A201" s="44"/>
      <c r="B201" s="182"/>
      <c r="C201" s="45"/>
      <c r="D201" s="45" t="s">
        <v>92</v>
      </c>
      <c r="E201" s="45"/>
      <c r="F201" s="45"/>
      <c r="G201" s="90" t="s">
        <v>67</v>
      </c>
      <c r="H201" s="91">
        <f>H202+H213+H214+H218+H221+H222+H223+H224</f>
        <v>60700</v>
      </c>
      <c r="I201" s="91">
        <f>I202+I213+I214+I218+I221+I222+I223+I224</f>
        <v>60700</v>
      </c>
      <c r="J201" s="91">
        <f>J202+J213+J214+J218+J221+J222+J223+J224</f>
        <v>0</v>
      </c>
      <c r="K201" s="93">
        <f>ROUND(I201/H201*100,2)</f>
        <v>100</v>
      </c>
      <c r="L201" s="91">
        <f>L202+L213+L214+L218+L221+L222+L223+L224</f>
        <v>50200</v>
      </c>
      <c r="M201" s="91">
        <v>42270</v>
      </c>
      <c r="N201" s="91">
        <f>N202+N213+N214+N218+N221+N222+N223+N224</f>
        <v>6960</v>
      </c>
      <c r="O201" s="91">
        <f>O202+O213+O214+O218+O221+O222+O223+O224</f>
        <v>49230</v>
      </c>
      <c r="P201" s="94">
        <f t="shared" si="51"/>
        <v>970</v>
      </c>
      <c r="Q201" s="95">
        <f>ROUND(O201/L201*100,2)</f>
        <v>98.07</v>
      </c>
      <c r="R201" s="39"/>
    </row>
    <row r="202" spans="1:18" ht="15.6" customHeight="1" x14ac:dyDescent="0.2">
      <c r="A202" s="44"/>
      <c r="B202" s="182"/>
      <c r="C202" s="45"/>
      <c r="D202" s="45"/>
      <c r="E202" s="45" t="s">
        <v>90</v>
      </c>
      <c r="F202" s="45"/>
      <c r="G202" s="57" t="s">
        <v>196</v>
      </c>
      <c r="H202" s="91">
        <f>SUM(H203:H212)</f>
        <v>60700</v>
      </c>
      <c r="I202" s="91">
        <f>SUM(I203:I212)</f>
        <v>60700</v>
      </c>
      <c r="J202" s="91">
        <f>SUM(J203:J212)</f>
        <v>0</v>
      </c>
      <c r="K202" s="93">
        <f>ROUND(I202/H202*100,2)</f>
        <v>100</v>
      </c>
      <c r="L202" s="91">
        <f>SUM(L203:L212)</f>
        <v>50200</v>
      </c>
      <c r="M202" s="74">
        <v>42270</v>
      </c>
      <c r="N202" s="91">
        <f>SUM(N203:N212)</f>
        <v>6960</v>
      </c>
      <c r="O202" s="94">
        <f>SUM(O203:O212)</f>
        <v>49230</v>
      </c>
      <c r="P202" s="94">
        <f t="shared" si="51"/>
        <v>970</v>
      </c>
      <c r="Q202" s="95">
        <f>ROUND(O202/L202*100,2)</f>
        <v>98.07</v>
      </c>
      <c r="R202" s="39"/>
    </row>
    <row r="203" spans="1:18" ht="15.6" customHeight="1" x14ac:dyDescent="0.2">
      <c r="A203" s="56"/>
      <c r="B203" s="187"/>
      <c r="C203" s="54"/>
      <c r="D203" s="54"/>
      <c r="E203" s="54"/>
      <c r="F203" s="54" t="s">
        <v>90</v>
      </c>
      <c r="G203" s="59" t="s">
        <v>197</v>
      </c>
      <c r="H203" s="96">
        <v>0</v>
      </c>
      <c r="I203" s="96"/>
      <c r="J203" s="96">
        <f t="shared" ref="J203:J225" si="53">H203-I203</f>
        <v>0</v>
      </c>
      <c r="K203" s="93"/>
      <c r="L203" s="96">
        <v>0</v>
      </c>
      <c r="M203" s="98">
        <v>0</v>
      </c>
      <c r="N203" s="96"/>
      <c r="O203" s="53">
        <f t="shared" ref="O203:O213" si="54">M203+N203</f>
        <v>0</v>
      </c>
      <c r="P203" s="53">
        <f t="shared" si="51"/>
        <v>0</v>
      </c>
      <c r="Q203" s="95"/>
      <c r="R203" s="39"/>
    </row>
    <row r="204" spans="1:18" ht="15.6" customHeight="1" x14ac:dyDescent="0.2">
      <c r="A204" s="56"/>
      <c r="B204" s="187"/>
      <c r="C204" s="54"/>
      <c r="D204" s="54"/>
      <c r="E204" s="54"/>
      <c r="F204" s="54" t="s">
        <v>103</v>
      </c>
      <c r="G204" s="59" t="s">
        <v>150</v>
      </c>
      <c r="H204" s="96">
        <v>0</v>
      </c>
      <c r="I204" s="97"/>
      <c r="J204" s="96">
        <f t="shared" si="53"/>
        <v>0</v>
      </c>
      <c r="K204" s="93"/>
      <c r="L204" s="96">
        <v>0</v>
      </c>
      <c r="M204" s="98">
        <v>0</v>
      </c>
      <c r="N204" s="96"/>
      <c r="O204" s="53">
        <f t="shared" si="54"/>
        <v>0</v>
      </c>
      <c r="P204" s="53">
        <f t="shared" si="51"/>
        <v>0</v>
      </c>
      <c r="Q204" s="95"/>
      <c r="R204" s="39"/>
    </row>
    <row r="205" spans="1:18" ht="15.6" customHeight="1" x14ac:dyDescent="0.2">
      <c r="A205" s="56"/>
      <c r="B205" s="187"/>
      <c r="C205" s="54"/>
      <c r="D205" s="54"/>
      <c r="E205" s="54"/>
      <c r="F205" s="54" t="s">
        <v>140</v>
      </c>
      <c r="G205" s="59" t="s">
        <v>198</v>
      </c>
      <c r="H205" s="96">
        <v>25000</v>
      </c>
      <c r="I205" s="97">
        <v>25000</v>
      </c>
      <c r="J205" s="96">
        <f t="shared" si="53"/>
        <v>0</v>
      </c>
      <c r="K205" s="93">
        <f>ROUND(I205/H205*100,2)</f>
        <v>100</v>
      </c>
      <c r="L205" s="96">
        <v>22000</v>
      </c>
      <c r="M205" s="98">
        <v>18111</v>
      </c>
      <c r="N205" s="96">
        <v>3158</v>
      </c>
      <c r="O205" s="53">
        <f t="shared" si="54"/>
        <v>21269</v>
      </c>
      <c r="P205" s="53">
        <f t="shared" si="51"/>
        <v>731</v>
      </c>
      <c r="Q205" s="95">
        <f>ROUND(O205/L205*100,2)</f>
        <v>96.68</v>
      </c>
      <c r="R205" s="39"/>
    </row>
    <row r="206" spans="1:18" ht="15.6" customHeight="1" x14ac:dyDescent="0.2">
      <c r="A206" s="56"/>
      <c r="B206" s="187"/>
      <c r="C206" s="54"/>
      <c r="D206" s="54"/>
      <c r="E206" s="54"/>
      <c r="F206" s="54" t="s">
        <v>21</v>
      </c>
      <c r="G206" s="59" t="s">
        <v>199</v>
      </c>
      <c r="H206" s="96">
        <v>4200</v>
      </c>
      <c r="I206" s="97">
        <v>4200</v>
      </c>
      <c r="J206" s="96">
        <f t="shared" si="53"/>
        <v>0</v>
      </c>
      <c r="K206" s="93">
        <f>ROUND(I206/H206*100,2)</f>
        <v>100</v>
      </c>
      <c r="L206" s="96">
        <v>4200</v>
      </c>
      <c r="M206" s="98">
        <v>3500</v>
      </c>
      <c r="N206" s="96">
        <v>700</v>
      </c>
      <c r="O206" s="53">
        <f t="shared" si="54"/>
        <v>4200</v>
      </c>
      <c r="P206" s="53">
        <f t="shared" si="51"/>
        <v>0</v>
      </c>
      <c r="Q206" s="95"/>
      <c r="R206" s="39"/>
    </row>
    <row r="207" spans="1:18" ht="15.6" customHeight="1" x14ac:dyDescent="0.2">
      <c r="A207" s="56"/>
      <c r="B207" s="187"/>
      <c r="C207" s="54"/>
      <c r="D207" s="54"/>
      <c r="E207" s="54"/>
      <c r="F207" s="54" t="s">
        <v>117</v>
      </c>
      <c r="G207" s="59" t="s">
        <v>200</v>
      </c>
      <c r="H207" s="96"/>
      <c r="I207" s="97"/>
      <c r="J207" s="96">
        <f t="shared" si="53"/>
        <v>0</v>
      </c>
      <c r="K207" s="93"/>
      <c r="L207" s="96"/>
      <c r="M207" s="98">
        <v>0</v>
      </c>
      <c r="N207" s="96"/>
      <c r="O207" s="53">
        <f t="shared" si="54"/>
        <v>0</v>
      </c>
      <c r="P207" s="53">
        <f t="shared" si="51"/>
        <v>0</v>
      </c>
      <c r="Q207" s="95"/>
      <c r="R207" s="39"/>
    </row>
    <row r="208" spans="1:18" ht="15.6" customHeight="1" x14ac:dyDescent="0.2">
      <c r="A208" s="56"/>
      <c r="B208" s="187"/>
      <c r="C208" s="54"/>
      <c r="D208" s="54"/>
      <c r="E208" s="54"/>
      <c r="F208" s="54" t="s">
        <v>120</v>
      </c>
      <c r="G208" s="59" t="s">
        <v>201</v>
      </c>
      <c r="H208" s="96">
        <v>0</v>
      </c>
      <c r="I208" s="97"/>
      <c r="J208" s="96">
        <f t="shared" si="53"/>
        <v>0</v>
      </c>
      <c r="K208" s="93"/>
      <c r="L208" s="96">
        <v>0</v>
      </c>
      <c r="M208" s="98">
        <v>0</v>
      </c>
      <c r="N208" s="96"/>
      <c r="O208" s="53">
        <f t="shared" si="54"/>
        <v>0</v>
      </c>
      <c r="P208" s="53">
        <f t="shared" si="51"/>
        <v>0</v>
      </c>
      <c r="Q208" s="95"/>
      <c r="R208" s="39"/>
    </row>
    <row r="209" spans="1:18" ht="15.6" customHeight="1" x14ac:dyDescent="0.2">
      <c r="A209" s="56"/>
      <c r="B209" s="187"/>
      <c r="C209" s="54"/>
      <c r="D209" s="54"/>
      <c r="E209" s="54"/>
      <c r="F209" s="54" t="s">
        <v>122</v>
      </c>
      <c r="G209" s="59" t="s">
        <v>202</v>
      </c>
      <c r="H209" s="96"/>
      <c r="I209" s="97"/>
      <c r="J209" s="96">
        <f t="shared" si="53"/>
        <v>0</v>
      </c>
      <c r="K209" s="93"/>
      <c r="L209" s="96"/>
      <c r="M209" s="98">
        <v>0</v>
      </c>
      <c r="N209" s="96"/>
      <c r="O209" s="53">
        <f t="shared" si="54"/>
        <v>0</v>
      </c>
      <c r="P209" s="53">
        <f t="shared" si="51"/>
        <v>0</v>
      </c>
      <c r="Q209" s="95"/>
      <c r="R209" s="39"/>
    </row>
    <row r="210" spans="1:18" ht="15.6" customHeight="1" x14ac:dyDescent="0.2">
      <c r="A210" s="56"/>
      <c r="B210" s="187"/>
      <c r="C210" s="54"/>
      <c r="D210" s="54"/>
      <c r="E210" s="54"/>
      <c r="F210" s="54" t="s">
        <v>124</v>
      </c>
      <c r="G210" s="59" t="s">
        <v>203</v>
      </c>
      <c r="H210" s="96">
        <v>1500</v>
      </c>
      <c r="I210" s="97">
        <v>1500</v>
      </c>
      <c r="J210" s="96">
        <f t="shared" si="53"/>
        <v>0</v>
      </c>
      <c r="K210" s="93">
        <f>ROUND(I210/H210*100,2)</f>
        <v>100</v>
      </c>
      <c r="L210" s="96">
        <v>1100</v>
      </c>
      <c r="M210" s="98">
        <v>820</v>
      </c>
      <c r="N210" s="96">
        <v>168</v>
      </c>
      <c r="O210" s="53">
        <f t="shared" si="54"/>
        <v>988</v>
      </c>
      <c r="P210" s="53">
        <f t="shared" si="51"/>
        <v>112</v>
      </c>
      <c r="Q210" s="95">
        <f>ROUND(O210/L210*100,2)</f>
        <v>89.82</v>
      </c>
      <c r="R210" s="39"/>
    </row>
    <row r="211" spans="1:18" ht="15.6" customHeight="1" x14ac:dyDescent="0.2">
      <c r="A211" s="56"/>
      <c r="B211" s="187"/>
      <c r="C211" s="54"/>
      <c r="D211" s="54"/>
      <c r="E211" s="54"/>
      <c r="F211" s="54" t="s">
        <v>126</v>
      </c>
      <c r="G211" s="59" t="s">
        <v>204</v>
      </c>
      <c r="H211" s="96"/>
      <c r="I211" s="97"/>
      <c r="J211" s="96">
        <f t="shared" si="53"/>
        <v>0</v>
      </c>
      <c r="K211" s="93"/>
      <c r="L211" s="96"/>
      <c r="M211" s="98">
        <v>0</v>
      </c>
      <c r="N211" s="96"/>
      <c r="O211" s="53">
        <f t="shared" si="54"/>
        <v>0</v>
      </c>
      <c r="P211" s="53">
        <f t="shared" si="51"/>
        <v>0</v>
      </c>
      <c r="Q211" s="95" t="e">
        <f>ROUND(O211/L211*100,2)</f>
        <v>#DIV/0!</v>
      </c>
      <c r="R211" s="39"/>
    </row>
    <row r="212" spans="1:18" ht="15.6" customHeight="1" x14ac:dyDescent="0.2">
      <c r="A212" s="56"/>
      <c r="B212" s="187"/>
      <c r="C212" s="54"/>
      <c r="D212" s="54"/>
      <c r="E212" s="54"/>
      <c r="F212" s="54" t="s">
        <v>93</v>
      </c>
      <c r="G212" s="59" t="s">
        <v>205</v>
      </c>
      <c r="H212" s="96">
        <v>30000</v>
      </c>
      <c r="I212" s="97">
        <v>30000</v>
      </c>
      <c r="J212" s="96">
        <f t="shared" si="53"/>
        <v>0</v>
      </c>
      <c r="K212" s="93">
        <f>ROUND(I212/H212*100,2)</f>
        <v>100</v>
      </c>
      <c r="L212" s="96">
        <v>22900</v>
      </c>
      <c r="M212" s="98">
        <v>19839</v>
      </c>
      <c r="N212" s="96">
        <v>2934</v>
      </c>
      <c r="O212" s="53">
        <f t="shared" si="54"/>
        <v>22773</v>
      </c>
      <c r="P212" s="53">
        <f t="shared" si="51"/>
        <v>127</v>
      </c>
      <c r="Q212" s="95">
        <f>ROUND(O212/L212*100,2)</f>
        <v>99.45</v>
      </c>
      <c r="R212" s="39"/>
    </row>
    <row r="213" spans="1:18" ht="15.6" customHeight="1" x14ac:dyDescent="0.2">
      <c r="A213" s="56"/>
      <c r="B213" s="187"/>
      <c r="C213" s="54"/>
      <c r="D213" s="54"/>
      <c r="E213" s="54" t="s">
        <v>103</v>
      </c>
      <c r="F213" s="54"/>
      <c r="G213" s="59" t="s">
        <v>206</v>
      </c>
      <c r="H213" s="96">
        <v>0</v>
      </c>
      <c r="I213" s="97"/>
      <c r="J213" s="96">
        <f t="shared" si="53"/>
        <v>0</v>
      </c>
      <c r="K213" s="93"/>
      <c r="L213" s="96">
        <v>0</v>
      </c>
      <c r="M213" s="98">
        <v>0</v>
      </c>
      <c r="N213" s="96"/>
      <c r="O213" s="53">
        <f t="shared" si="54"/>
        <v>0</v>
      </c>
      <c r="P213" s="53">
        <f t="shared" si="51"/>
        <v>0</v>
      </c>
      <c r="Q213" s="95"/>
      <c r="R213" s="39"/>
    </row>
    <row r="214" spans="1:18" ht="15.6" customHeight="1" x14ac:dyDescent="0.2">
      <c r="A214" s="44"/>
      <c r="B214" s="182"/>
      <c r="C214" s="45"/>
      <c r="D214" s="45"/>
      <c r="E214" s="45" t="s">
        <v>117</v>
      </c>
      <c r="F214" s="45"/>
      <c r="G214" s="90" t="s">
        <v>155</v>
      </c>
      <c r="H214" s="91">
        <v>0</v>
      </c>
      <c r="I214" s="92"/>
      <c r="J214" s="96">
        <f t="shared" si="53"/>
        <v>0</v>
      </c>
      <c r="K214" s="93"/>
      <c r="L214" s="91">
        <v>0</v>
      </c>
      <c r="M214" s="74">
        <v>0</v>
      </c>
      <c r="N214" s="91">
        <f>SUM(N215:N217)</f>
        <v>0</v>
      </c>
      <c r="O214" s="94">
        <f>SUM(O215:O217)</f>
        <v>0</v>
      </c>
      <c r="P214" s="94">
        <f t="shared" si="51"/>
        <v>0</v>
      </c>
      <c r="Q214" s="95"/>
      <c r="R214" s="39"/>
    </row>
    <row r="215" spans="1:18" ht="15.6" customHeight="1" x14ac:dyDescent="0.2">
      <c r="A215" s="56"/>
      <c r="B215" s="187"/>
      <c r="C215" s="54"/>
      <c r="D215" s="54"/>
      <c r="E215" s="54"/>
      <c r="F215" s="54" t="s">
        <v>90</v>
      </c>
      <c r="G215" s="59" t="s">
        <v>156</v>
      </c>
      <c r="H215" s="96"/>
      <c r="I215" s="97"/>
      <c r="J215" s="96">
        <f t="shared" si="53"/>
        <v>0</v>
      </c>
      <c r="K215" s="93"/>
      <c r="L215" s="96"/>
      <c r="M215" s="98">
        <v>0</v>
      </c>
      <c r="N215" s="96"/>
      <c r="O215" s="53">
        <f>M215+N215</f>
        <v>0</v>
      </c>
      <c r="P215" s="53">
        <f t="shared" si="51"/>
        <v>0</v>
      </c>
      <c r="Q215" s="95"/>
      <c r="R215" s="39"/>
    </row>
    <row r="216" spans="1:18" ht="15.6" customHeight="1" x14ac:dyDescent="0.2">
      <c r="A216" s="56"/>
      <c r="B216" s="187"/>
      <c r="C216" s="54"/>
      <c r="D216" s="54"/>
      <c r="E216" s="54"/>
      <c r="F216" s="54" t="s">
        <v>140</v>
      </c>
      <c r="G216" s="59" t="s">
        <v>207</v>
      </c>
      <c r="H216" s="96">
        <v>0</v>
      </c>
      <c r="I216" s="97"/>
      <c r="J216" s="96">
        <f t="shared" si="53"/>
        <v>0</v>
      </c>
      <c r="K216" s="93"/>
      <c r="L216" s="96">
        <v>0</v>
      </c>
      <c r="M216" s="98">
        <v>0</v>
      </c>
      <c r="N216" s="96"/>
      <c r="O216" s="53">
        <f>M216+N216</f>
        <v>0</v>
      </c>
      <c r="P216" s="53">
        <f t="shared" si="51"/>
        <v>0</v>
      </c>
      <c r="Q216" s="95"/>
      <c r="R216" s="39"/>
    </row>
    <row r="217" spans="1:18" ht="15.6" customHeight="1" x14ac:dyDescent="0.2">
      <c r="A217" s="56"/>
      <c r="B217" s="187"/>
      <c r="C217" s="54"/>
      <c r="D217" s="54"/>
      <c r="E217" s="54"/>
      <c r="F217" s="54" t="s">
        <v>93</v>
      </c>
      <c r="G217" s="59" t="s">
        <v>158</v>
      </c>
      <c r="H217" s="96">
        <v>0</v>
      </c>
      <c r="I217" s="97"/>
      <c r="J217" s="96">
        <f t="shared" si="53"/>
        <v>0</v>
      </c>
      <c r="K217" s="93"/>
      <c r="L217" s="96">
        <v>0</v>
      </c>
      <c r="M217" s="98">
        <v>0</v>
      </c>
      <c r="N217" s="96"/>
      <c r="O217" s="53">
        <f>M217+N217</f>
        <v>0</v>
      </c>
      <c r="P217" s="53">
        <f t="shared" si="51"/>
        <v>0</v>
      </c>
      <c r="Q217" s="95"/>
      <c r="R217" s="39"/>
    </row>
    <row r="218" spans="1:18" ht="15.6" customHeight="1" x14ac:dyDescent="0.2">
      <c r="A218" s="44"/>
      <c r="B218" s="182"/>
      <c r="C218" s="45"/>
      <c r="D218" s="45"/>
      <c r="E218" s="45" t="s">
        <v>120</v>
      </c>
      <c r="F218" s="45"/>
      <c r="G218" s="90" t="s">
        <v>208</v>
      </c>
      <c r="H218" s="91">
        <v>0</v>
      </c>
      <c r="I218" s="92"/>
      <c r="J218" s="96">
        <f t="shared" si="53"/>
        <v>0</v>
      </c>
      <c r="K218" s="93"/>
      <c r="L218" s="91">
        <v>0</v>
      </c>
      <c r="M218" s="74">
        <v>0</v>
      </c>
      <c r="N218" s="91">
        <f>N219+N220</f>
        <v>0</v>
      </c>
      <c r="O218" s="94">
        <f>O219+O220</f>
        <v>0</v>
      </c>
      <c r="P218" s="94">
        <f t="shared" si="51"/>
        <v>0</v>
      </c>
      <c r="Q218" s="95"/>
      <c r="R218" s="39"/>
    </row>
    <row r="219" spans="1:18" ht="15.6" customHeight="1" x14ac:dyDescent="0.2">
      <c r="A219" s="56"/>
      <c r="B219" s="187"/>
      <c r="C219" s="54"/>
      <c r="D219" s="54"/>
      <c r="E219" s="54"/>
      <c r="F219" s="54" t="s">
        <v>90</v>
      </c>
      <c r="G219" s="59" t="s">
        <v>209</v>
      </c>
      <c r="H219" s="96">
        <v>0</v>
      </c>
      <c r="I219" s="97"/>
      <c r="J219" s="96">
        <f t="shared" si="53"/>
        <v>0</v>
      </c>
      <c r="K219" s="93"/>
      <c r="L219" s="96">
        <v>0</v>
      </c>
      <c r="M219" s="98">
        <v>0</v>
      </c>
      <c r="N219" s="96"/>
      <c r="O219" s="53">
        <f>M219+N219</f>
        <v>0</v>
      </c>
      <c r="P219" s="53">
        <f t="shared" si="51"/>
        <v>0</v>
      </c>
      <c r="Q219" s="95"/>
      <c r="R219" s="39"/>
    </row>
    <row r="220" spans="1:18" ht="15.6" customHeight="1" x14ac:dyDescent="0.2">
      <c r="A220" s="56"/>
      <c r="B220" s="187"/>
      <c r="C220" s="54"/>
      <c r="D220" s="54"/>
      <c r="E220" s="54"/>
      <c r="F220" s="54" t="s">
        <v>103</v>
      </c>
      <c r="G220" s="59" t="s">
        <v>210</v>
      </c>
      <c r="H220" s="96"/>
      <c r="I220" s="97"/>
      <c r="J220" s="96">
        <f t="shared" si="53"/>
        <v>0</v>
      </c>
      <c r="K220" s="93"/>
      <c r="L220" s="96"/>
      <c r="M220" s="98">
        <v>0</v>
      </c>
      <c r="N220" s="96"/>
      <c r="O220" s="53">
        <f>M220+N220</f>
        <v>0</v>
      </c>
      <c r="P220" s="53">
        <f t="shared" si="51"/>
        <v>0</v>
      </c>
      <c r="Q220" s="95"/>
      <c r="R220" s="39"/>
    </row>
    <row r="221" spans="1:18" ht="15.6" customHeight="1" x14ac:dyDescent="0.2">
      <c r="A221" s="56"/>
      <c r="B221" s="187"/>
      <c r="C221" s="54"/>
      <c r="D221" s="54"/>
      <c r="E221" s="54">
        <v>11</v>
      </c>
      <c r="F221" s="54"/>
      <c r="G221" s="59" t="s">
        <v>211</v>
      </c>
      <c r="H221" s="96">
        <v>0</v>
      </c>
      <c r="I221" s="97"/>
      <c r="J221" s="96">
        <f t="shared" si="53"/>
        <v>0</v>
      </c>
      <c r="K221" s="93"/>
      <c r="L221" s="96">
        <v>0</v>
      </c>
      <c r="M221" s="98">
        <v>0</v>
      </c>
      <c r="N221" s="96"/>
      <c r="O221" s="53">
        <f>M221+N221</f>
        <v>0</v>
      </c>
      <c r="P221" s="53">
        <f t="shared" si="51"/>
        <v>0</v>
      </c>
      <c r="Q221" s="95"/>
      <c r="R221" s="39"/>
    </row>
    <row r="222" spans="1:18" ht="15.6" customHeight="1" x14ac:dyDescent="0.2">
      <c r="A222" s="56"/>
      <c r="B222" s="187"/>
      <c r="C222" s="54"/>
      <c r="D222" s="54"/>
      <c r="E222" s="54">
        <v>13</v>
      </c>
      <c r="F222" s="54"/>
      <c r="G222" s="59" t="s">
        <v>212</v>
      </c>
      <c r="H222" s="96">
        <v>0</v>
      </c>
      <c r="I222" s="97"/>
      <c r="J222" s="96">
        <f t="shared" si="53"/>
        <v>0</v>
      </c>
      <c r="K222" s="93"/>
      <c r="L222" s="96">
        <v>0</v>
      </c>
      <c r="M222" s="98">
        <v>0</v>
      </c>
      <c r="N222" s="96"/>
      <c r="O222" s="53">
        <f>M222+N222</f>
        <v>0</v>
      </c>
      <c r="P222" s="53">
        <f t="shared" si="51"/>
        <v>0</v>
      </c>
      <c r="Q222" s="95"/>
      <c r="R222" s="39"/>
    </row>
    <row r="223" spans="1:18" ht="15.6" customHeight="1" x14ac:dyDescent="0.2">
      <c r="A223" s="56"/>
      <c r="B223" s="187"/>
      <c r="C223" s="54"/>
      <c r="D223" s="54"/>
      <c r="E223" s="54">
        <v>14</v>
      </c>
      <c r="F223" s="54"/>
      <c r="G223" s="59" t="s">
        <v>213</v>
      </c>
      <c r="H223" s="96">
        <v>0</v>
      </c>
      <c r="I223" s="97"/>
      <c r="J223" s="96">
        <f t="shared" si="53"/>
        <v>0</v>
      </c>
      <c r="K223" s="93"/>
      <c r="L223" s="96">
        <v>0</v>
      </c>
      <c r="M223" s="98">
        <v>0</v>
      </c>
      <c r="N223" s="96"/>
      <c r="O223" s="53">
        <f>M223+N223</f>
        <v>0</v>
      </c>
      <c r="P223" s="53">
        <f t="shared" si="51"/>
        <v>0</v>
      </c>
      <c r="Q223" s="95"/>
      <c r="R223" s="39"/>
    </row>
    <row r="224" spans="1:18" ht="15.6" customHeight="1" x14ac:dyDescent="0.2">
      <c r="A224" s="44"/>
      <c r="B224" s="182"/>
      <c r="C224" s="45"/>
      <c r="D224" s="45"/>
      <c r="E224" s="45" t="s">
        <v>93</v>
      </c>
      <c r="F224" s="45"/>
      <c r="G224" s="90" t="s">
        <v>214</v>
      </c>
      <c r="H224" s="91">
        <f>H225+H226+H227+H228+H229</f>
        <v>0</v>
      </c>
      <c r="I224" s="92"/>
      <c r="J224" s="96">
        <f t="shared" si="53"/>
        <v>0</v>
      </c>
      <c r="K224" s="93"/>
      <c r="L224" s="91">
        <f>L225+L226+L227+L228+L229</f>
        <v>0</v>
      </c>
      <c r="M224" s="74">
        <v>0</v>
      </c>
      <c r="N224" s="91">
        <f>N225+N226+N227+N228+N229</f>
        <v>0</v>
      </c>
      <c r="O224" s="94">
        <f>O225+O226+O227+O228+O229</f>
        <v>0</v>
      </c>
      <c r="P224" s="94">
        <f t="shared" si="51"/>
        <v>0</v>
      </c>
      <c r="Q224" s="95"/>
      <c r="R224" s="39"/>
    </row>
    <row r="225" spans="1:18" ht="15.6" customHeight="1" x14ac:dyDescent="0.2">
      <c r="A225" s="56"/>
      <c r="B225" s="187"/>
      <c r="C225" s="54"/>
      <c r="D225" s="54"/>
      <c r="E225" s="54"/>
      <c r="F225" s="54" t="s">
        <v>103</v>
      </c>
      <c r="G225" s="59" t="s">
        <v>161</v>
      </c>
      <c r="H225" s="96"/>
      <c r="I225" s="97"/>
      <c r="J225" s="96">
        <f t="shared" si="53"/>
        <v>0</v>
      </c>
      <c r="K225" s="93"/>
      <c r="L225" s="96"/>
      <c r="M225" s="98">
        <v>0</v>
      </c>
      <c r="N225" s="96"/>
      <c r="O225" s="53">
        <f>M225+N225</f>
        <v>0</v>
      </c>
      <c r="P225" s="53">
        <f t="shared" si="51"/>
        <v>0</v>
      </c>
      <c r="Q225" s="95"/>
      <c r="R225" s="39"/>
    </row>
    <row r="226" spans="1:18" ht="15.6" customHeight="1" x14ac:dyDescent="0.2">
      <c r="A226" s="56"/>
      <c r="B226" s="187"/>
      <c r="C226" s="54"/>
      <c r="D226" s="54"/>
      <c r="E226" s="54"/>
      <c r="F226" s="54" t="s">
        <v>140</v>
      </c>
      <c r="G226" s="59" t="s">
        <v>215</v>
      </c>
      <c r="H226" s="96">
        <v>0</v>
      </c>
      <c r="I226" s="97"/>
      <c r="J226" s="96"/>
      <c r="K226" s="93"/>
      <c r="L226" s="96">
        <v>0</v>
      </c>
      <c r="M226" s="98"/>
      <c r="N226" s="96"/>
      <c r="O226" s="53"/>
      <c r="P226" s="53"/>
      <c r="Q226" s="95"/>
      <c r="R226" s="39"/>
    </row>
    <row r="227" spans="1:18" ht="15.6" customHeight="1" x14ac:dyDescent="0.2">
      <c r="A227" s="56"/>
      <c r="B227" s="187"/>
      <c r="C227" s="54"/>
      <c r="D227" s="54"/>
      <c r="E227" s="54"/>
      <c r="F227" s="54" t="s">
        <v>21</v>
      </c>
      <c r="G227" s="59" t="s">
        <v>216</v>
      </c>
      <c r="H227" s="96"/>
      <c r="I227" s="97"/>
      <c r="J227" s="96">
        <f t="shared" ref="J227:J256" si="55">H227-I227</f>
        <v>0</v>
      </c>
      <c r="K227" s="93"/>
      <c r="L227" s="96"/>
      <c r="M227" s="98">
        <v>0</v>
      </c>
      <c r="N227" s="96"/>
      <c r="O227" s="53">
        <f>M227+N227</f>
        <v>0</v>
      </c>
      <c r="P227" s="53">
        <f t="shared" ref="P227:P290" si="56">L227-O227</f>
        <v>0</v>
      </c>
      <c r="Q227" s="95"/>
      <c r="R227" s="39"/>
    </row>
    <row r="228" spans="1:18" ht="15.6" customHeight="1" x14ac:dyDescent="0.2">
      <c r="A228" s="56"/>
      <c r="B228" s="187"/>
      <c r="C228" s="54"/>
      <c r="D228" s="54"/>
      <c r="E228" s="54"/>
      <c r="F228" s="54" t="s">
        <v>120</v>
      </c>
      <c r="G228" s="59" t="s">
        <v>163</v>
      </c>
      <c r="H228" s="96"/>
      <c r="I228" s="97"/>
      <c r="J228" s="96">
        <f t="shared" si="55"/>
        <v>0</v>
      </c>
      <c r="K228" s="93"/>
      <c r="L228" s="96"/>
      <c r="M228" s="98">
        <v>0</v>
      </c>
      <c r="N228" s="96"/>
      <c r="O228" s="53">
        <f>M228+N228</f>
        <v>0</v>
      </c>
      <c r="P228" s="53">
        <f t="shared" si="56"/>
        <v>0</v>
      </c>
      <c r="Q228" s="95"/>
      <c r="R228" s="39"/>
    </row>
    <row r="229" spans="1:18" ht="15.6" customHeight="1" x14ac:dyDescent="0.2">
      <c r="A229" s="56"/>
      <c r="B229" s="187"/>
      <c r="C229" s="54"/>
      <c r="D229" s="54"/>
      <c r="E229" s="54"/>
      <c r="F229" s="54" t="s">
        <v>93</v>
      </c>
      <c r="G229" s="59" t="s">
        <v>217</v>
      </c>
      <c r="H229" s="96"/>
      <c r="I229" s="97"/>
      <c r="J229" s="96">
        <f t="shared" si="55"/>
        <v>0</v>
      </c>
      <c r="K229" s="93"/>
      <c r="L229" s="96"/>
      <c r="M229" s="98">
        <v>0</v>
      </c>
      <c r="N229" s="96"/>
      <c r="O229" s="53">
        <f>M229+N229</f>
        <v>0</v>
      </c>
      <c r="P229" s="53">
        <f t="shared" si="56"/>
        <v>0</v>
      </c>
      <c r="Q229" s="95"/>
      <c r="R229" s="39"/>
    </row>
    <row r="230" spans="1:18" ht="15.6" customHeight="1" x14ac:dyDescent="0.2">
      <c r="A230" s="44"/>
      <c r="B230" s="182"/>
      <c r="C230" s="45"/>
      <c r="D230" s="45" t="s">
        <v>94</v>
      </c>
      <c r="E230" s="45"/>
      <c r="F230" s="45"/>
      <c r="G230" s="90" t="s">
        <v>71</v>
      </c>
      <c r="H230" s="91">
        <f>H231</f>
        <v>0</v>
      </c>
      <c r="I230" s="92"/>
      <c r="J230" s="96">
        <f t="shared" si="55"/>
        <v>0</v>
      </c>
      <c r="K230" s="93" t="e">
        <f>ROUND(I230/H230*100,2)</f>
        <v>#DIV/0!</v>
      </c>
      <c r="L230" s="91">
        <f>L231</f>
        <v>0</v>
      </c>
      <c r="M230" s="74">
        <v>0</v>
      </c>
      <c r="N230" s="91">
        <f>N231</f>
        <v>0</v>
      </c>
      <c r="O230" s="94">
        <f>O231</f>
        <v>0</v>
      </c>
      <c r="P230" s="94">
        <f t="shared" si="56"/>
        <v>0</v>
      </c>
      <c r="Q230" s="95" t="e">
        <f>ROUND(O230/L230*100,2)</f>
        <v>#DIV/0!</v>
      </c>
      <c r="R230" s="39"/>
    </row>
    <row r="231" spans="1:18" ht="15.6" customHeight="1" x14ac:dyDescent="0.2">
      <c r="A231" s="56"/>
      <c r="B231" s="187"/>
      <c r="C231" s="54"/>
      <c r="D231" s="54"/>
      <c r="E231" s="54" t="s">
        <v>126</v>
      </c>
      <c r="F231" s="54"/>
      <c r="G231" s="59" t="s">
        <v>218</v>
      </c>
      <c r="H231" s="96"/>
      <c r="I231" s="97"/>
      <c r="J231" s="96">
        <f t="shared" si="55"/>
        <v>0</v>
      </c>
      <c r="K231" s="93" t="e">
        <f>ROUND(I231/H231*100,2)</f>
        <v>#DIV/0!</v>
      </c>
      <c r="L231" s="96"/>
      <c r="M231" s="98">
        <v>0</v>
      </c>
      <c r="N231" s="96"/>
      <c r="O231" s="53">
        <f>M231+N231</f>
        <v>0</v>
      </c>
      <c r="P231" s="53">
        <f t="shared" si="56"/>
        <v>0</v>
      </c>
      <c r="Q231" s="95" t="e">
        <f>ROUND(O231/L231*100,2)</f>
        <v>#DIV/0!</v>
      </c>
      <c r="R231" s="39"/>
    </row>
    <row r="232" spans="1:18" ht="27.6" customHeight="1" x14ac:dyDescent="0.2">
      <c r="A232" s="44"/>
      <c r="B232" s="182"/>
      <c r="C232" s="45"/>
      <c r="D232" s="45">
        <v>51</v>
      </c>
      <c r="E232" s="45"/>
      <c r="F232" s="45"/>
      <c r="G232" s="90" t="s">
        <v>219</v>
      </c>
      <c r="H232" s="91">
        <v>0</v>
      </c>
      <c r="I232" s="92"/>
      <c r="J232" s="96">
        <f t="shared" si="55"/>
        <v>0</v>
      </c>
      <c r="K232" s="93"/>
      <c r="L232" s="91">
        <v>0</v>
      </c>
      <c r="M232" s="74">
        <v>0</v>
      </c>
      <c r="N232" s="91">
        <f t="shared" ref="N232:O233" si="57">N233</f>
        <v>0</v>
      </c>
      <c r="O232" s="94">
        <f t="shared" si="57"/>
        <v>0</v>
      </c>
      <c r="P232" s="94">
        <f t="shared" si="56"/>
        <v>0</v>
      </c>
      <c r="Q232" s="95"/>
      <c r="R232" s="39"/>
    </row>
    <row r="233" spans="1:18" ht="15.6" customHeight="1" x14ac:dyDescent="0.2">
      <c r="A233" s="44"/>
      <c r="B233" s="182"/>
      <c r="C233" s="45"/>
      <c r="D233" s="45"/>
      <c r="E233" s="45" t="s">
        <v>90</v>
      </c>
      <c r="F233" s="45"/>
      <c r="G233" s="57" t="s">
        <v>220</v>
      </c>
      <c r="H233" s="91">
        <v>0</v>
      </c>
      <c r="I233" s="92"/>
      <c r="J233" s="96">
        <f t="shared" si="55"/>
        <v>0</v>
      </c>
      <c r="K233" s="93"/>
      <c r="L233" s="91">
        <v>0</v>
      </c>
      <c r="M233" s="74">
        <v>0</v>
      </c>
      <c r="N233" s="91">
        <f t="shared" si="57"/>
        <v>0</v>
      </c>
      <c r="O233" s="94">
        <f t="shared" si="57"/>
        <v>0</v>
      </c>
      <c r="P233" s="94">
        <f t="shared" si="56"/>
        <v>0</v>
      </c>
      <c r="Q233" s="95"/>
      <c r="R233" s="39"/>
    </row>
    <row r="234" spans="1:18" ht="15.6" customHeight="1" x14ac:dyDescent="0.2">
      <c r="A234" s="56"/>
      <c r="B234" s="187"/>
      <c r="C234" s="54"/>
      <c r="D234" s="54"/>
      <c r="E234" s="54"/>
      <c r="F234" s="54" t="s">
        <v>90</v>
      </c>
      <c r="G234" s="59" t="s">
        <v>96</v>
      </c>
      <c r="H234" s="96"/>
      <c r="I234" s="97"/>
      <c r="J234" s="96">
        <f t="shared" si="55"/>
        <v>0</v>
      </c>
      <c r="K234" s="93"/>
      <c r="L234" s="96"/>
      <c r="M234" s="98">
        <v>0</v>
      </c>
      <c r="N234" s="96"/>
      <c r="O234" s="53">
        <f>M234+N234</f>
        <v>0</v>
      </c>
      <c r="P234" s="53">
        <f t="shared" si="56"/>
        <v>0</v>
      </c>
      <c r="Q234" s="95"/>
      <c r="R234" s="39"/>
    </row>
    <row r="235" spans="1:18" ht="27.6" customHeight="1" x14ac:dyDescent="0.2">
      <c r="A235" s="56"/>
      <c r="B235" s="187"/>
      <c r="C235" s="54"/>
      <c r="D235" s="45">
        <v>56</v>
      </c>
      <c r="E235" s="45"/>
      <c r="F235" s="45"/>
      <c r="G235" s="57" t="s">
        <v>221</v>
      </c>
      <c r="H235" s="96">
        <v>0</v>
      </c>
      <c r="I235" s="97"/>
      <c r="J235" s="96">
        <f t="shared" si="55"/>
        <v>0</v>
      </c>
      <c r="K235" s="93"/>
      <c r="L235" s="96">
        <v>0</v>
      </c>
      <c r="M235" s="98">
        <v>0</v>
      </c>
      <c r="N235" s="96">
        <f>N236</f>
        <v>0</v>
      </c>
      <c r="O235" s="53">
        <f>M235+N235</f>
        <v>0</v>
      </c>
      <c r="P235" s="53">
        <f t="shared" si="56"/>
        <v>0</v>
      </c>
      <c r="Q235" s="95" t="e">
        <f>ROUND(O235/L235*100,2)</f>
        <v>#DIV/0!</v>
      </c>
      <c r="R235" s="39"/>
    </row>
    <row r="236" spans="1:18" ht="27.6" customHeight="1" x14ac:dyDescent="0.2">
      <c r="A236" s="56"/>
      <c r="B236" s="187"/>
      <c r="C236" s="54"/>
      <c r="D236" s="54"/>
      <c r="E236" s="54">
        <v>49</v>
      </c>
      <c r="F236" s="54"/>
      <c r="G236" s="59" t="s">
        <v>222</v>
      </c>
      <c r="H236" s="96">
        <v>0</v>
      </c>
      <c r="I236" s="97"/>
      <c r="J236" s="96">
        <f t="shared" si="55"/>
        <v>0</v>
      </c>
      <c r="K236" s="93"/>
      <c r="L236" s="96">
        <v>0</v>
      </c>
      <c r="M236" s="98">
        <v>0</v>
      </c>
      <c r="N236" s="96">
        <f>N237+N238</f>
        <v>0</v>
      </c>
      <c r="O236" s="53">
        <f>M236+N236</f>
        <v>0</v>
      </c>
      <c r="P236" s="53">
        <f t="shared" si="56"/>
        <v>0</v>
      </c>
      <c r="Q236" s="95" t="e">
        <f>ROUND(O236/L236*100,2)</f>
        <v>#DIV/0!</v>
      </c>
      <c r="R236" s="39"/>
    </row>
    <row r="237" spans="1:18" ht="15.6" customHeight="1" x14ac:dyDescent="0.2">
      <c r="A237" s="56"/>
      <c r="B237" s="187"/>
      <c r="C237" s="54"/>
      <c r="D237" s="54"/>
      <c r="E237" s="54"/>
      <c r="F237" s="54" t="s">
        <v>62</v>
      </c>
      <c r="G237" s="59" t="s">
        <v>223</v>
      </c>
      <c r="H237" s="96"/>
      <c r="I237" s="97"/>
      <c r="J237" s="96">
        <f t="shared" si="55"/>
        <v>0</v>
      </c>
      <c r="K237" s="93"/>
      <c r="L237" s="96"/>
      <c r="M237" s="98">
        <v>0</v>
      </c>
      <c r="N237" s="96"/>
      <c r="O237" s="53">
        <f>M237+N237</f>
        <v>0</v>
      </c>
      <c r="P237" s="53">
        <f t="shared" si="56"/>
        <v>0</v>
      </c>
      <c r="Q237" s="95" t="e">
        <f>ROUND(O237/L237*100,2)</f>
        <v>#DIV/0!</v>
      </c>
      <c r="R237" s="39"/>
    </row>
    <row r="238" spans="1:18" ht="15.6" customHeight="1" x14ac:dyDescent="0.2">
      <c r="A238" s="56"/>
      <c r="B238" s="187"/>
      <c r="C238" s="54"/>
      <c r="D238" s="54"/>
      <c r="E238" s="54"/>
      <c r="F238" s="54" t="s">
        <v>136</v>
      </c>
      <c r="G238" s="59" t="s">
        <v>224</v>
      </c>
      <c r="H238" s="96"/>
      <c r="I238" s="97"/>
      <c r="J238" s="96">
        <f t="shared" si="55"/>
        <v>0</v>
      </c>
      <c r="K238" s="93"/>
      <c r="L238" s="96"/>
      <c r="M238" s="98">
        <v>0</v>
      </c>
      <c r="N238" s="96"/>
      <c r="O238" s="53">
        <f>M238+N238</f>
        <v>0</v>
      </c>
      <c r="P238" s="53">
        <f t="shared" si="56"/>
        <v>0</v>
      </c>
      <c r="Q238" s="95" t="e">
        <f>ROUND(O238/L238*100,2)</f>
        <v>#DIV/0!</v>
      </c>
      <c r="R238" s="39"/>
    </row>
    <row r="239" spans="1:18" ht="15.6" customHeight="1" x14ac:dyDescent="0.2">
      <c r="A239" s="44"/>
      <c r="B239" s="182"/>
      <c r="C239" s="45"/>
      <c r="D239" s="45">
        <v>57</v>
      </c>
      <c r="E239" s="45"/>
      <c r="F239" s="45"/>
      <c r="G239" s="90" t="s">
        <v>79</v>
      </c>
      <c r="H239" s="91">
        <f>H241</f>
        <v>10000</v>
      </c>
      <c r="I239" s="91">
        <f>I241</f>
        <v>4896</v>
      </c>
      <c r="J239" s="96">
        <f t="shared" si="55"/>
        <v>5104</v>
      </c>
      <c r="K239" s="93">
        <f>ROUND(I239/H239*100,2)</f>
        <v>48.96</v>
      </c>
      <c r="L239" s="91">
        <f>L241</f>
        <v>8400</v>
      </c>
      <c r="M239" s="74">
        <v>4896</v>
      </c>
      <c r="N239" s="91">
        <f>N241</f>
        <v>0</v>
      </c>
      <c r="O239" s="94">
        <f>O241</f>
        <v>4896</v>
      </c>
      <c r="P239" s="94">
        <f t="shared" si="56"/>
        <v>3504</v>
      </c>
      <c r="Q239" s="95">
        <f>ROUND(O239/L239*100,2)</f>
        <v>58.29</v>
      </c>
      <c r="R239" s="39"/>
    </row>
    <row r="240" spans="1:18" ht="15.6" customHeight="1" x14ac:dyDescent="0.2">
      <c r="A240" s="44"/>
      <c r="B240" s="182"/>
      <c r="C240" s="45"/>
      <c r="D240" s="45"/>
      <c r="E240" s="45"/>
      <c r="F240" s="45"/>
      <c r="G240" s="57" t="s">
        <v>102</v>
      </c>
      <c r="H240" s="119"/>
      <c r="I240" s="119"/>
      <c r="J240" s="96">
        <f t="shared" si="55"/>
        <v>0</v>
      </c>
      <c r="K240" s="93"/>
      <c r="L240" s="119"/>
      <c r="M240" s="120"/>
      <c r="N240" s="119"/>
      <c r="O240" s="53"/>
      <c r="P240" s="53">
        <f t="shared" si="56"/>
        <v>0</v>
      </c>
      <c r="Q240" s="95"/>
      <c r="R240" s="39"/>
    </row>
    <row r="241" spans="1:18" ht="15.6" customHeight="1" x14ac:dyDescent="0.2">
      <c r="A241" s="44"/>
      <c r="B241" s="182"/>
      <c r="C241" s="45"/>
      <c r="D241" s="45"/>
      <c r="E241" s="45" t="s">
        <v>103</v>
      </c>
      <c r="F241" s="45"/>
      <c r="G241" s="57" t="s">
        <v>104</v>
      </c>
      <c r="H241" s="91">
        <f>H243+H242</f>
        <v>10000</v>
      </c>
      <c r="I241" s="91">
        <f>I243+I242</f>
        <v>4896</v>
      </c>
      <c r="J241" s="96">
        <f t="shared" si="55"/>
        <v>5104</v>
      </c>
      <c r="K241" s="93">
        <f>ROUND(I241/H241*100,2)</f>
        <v>48.96</v>
      </c>
      <c r="L241" s="91">
        <f>L243+L242</f>
        <v>8400</v>
      </c>
      <c r="M241" s="74">
        <v>4896</v>
      </c>
      <c r="N241" s="91">
        <f>N243+N242</f>
        <v>0</v>
      </c>
      <c r="O241" s="94">
        <f>O243+O242</f>
        <v>4896</v>
      </c>
      <c r="P241" s="94">
        <f t="shared" si="56"/>
        <v>3504</v>
      </c>
      <c r="Q241" s="95">
        <f>ROUND(O241/L241*100,2)</f>
        <v>58.29</v>
      </c>
      <c r="R241" s="39"/>
    </row>
    <row r="242" spans="1:18" ht="15.6" customHeight="1" x14ac:dyDescent="0.2">
      <c r="A242" s="56"/>
      <c r="B242" s="187"/>
      <c r="C242" s="54"/>
      <c r="D242" s="54"/>
      <c r="E242" s="54"/>
      <c r="F242" s="54" t="s">
        <v>90</v>
      </c>
      <c r="G242" s="59" t="s">
        <v>225</v>
      </c>
      <c r="H242" s="96"/>
      <c r="I242" s="96"/>
      <c r="J242" s="96">
        <f t="shared" si="55"/>
        <v>0</v>
      </c>
      <c r="K242" s="93"/>
      <c r="L242" s="96"/>
      <c r="M242" s="98">
        <v>0</v>
      </c>
      <c r="N242" s="96"/>
      <c r="O242" s="53">
        <f>M242+N242</f>
        <v>0</v>
      </c>
      <c r="P242" s="53">
        <f t="shared" si="56"/>
        <v>0</v>
      </c>
      <c r="Q242" s="95"/>
      <c r="R242" s="39"/>
    </row>
    <row r="243" spans="1:18" ht="15.6" customHeight="1" x14ac:dyDescent="0.2">
      <c r="A243" s="56"/>
      <c r="B243" s="187"/>
      <c r="C243" s="54"/>
      <c r="D243" s="54"/>
      <c r="E243" s="54"/>
      <c r="F243" s="54" t="s">
        <v>103</v>
      </c>
      <c r="G243" s="59" t="s">
        <v>106</v>
      </c>
      <c r="H243" s="96">
        <v>10000</v>
      </c>
      <c r="I243" s="97">
        <v>4896</v>
      </c>
      <c r="J243" s="96">
        <f t="shared" si="55"/>
        <v>5104</v>
      </c>
      <c r="K243" s="93">
        <f>ROUND(I243/H243*100,2)</f>
        <v>48.96</v>
      </c>
      <c r="L243" s="96">
        <v>8400</v>
      </c>
      <c r="M243" s="98">
        <v>4896</v>
      </c>
      <c r="N243" s="96">
        <v>0</v>
      </c>
      <c r="O243" s="53">
        <f>M243+N243</f>
        <v>4896</v>
      </c>
      <c r="P243" s="53">
        <f t="shared" si="56"/>
        <v>3504</v>
      </c>
      <c r="Q243" s="95">
        <f>ROUND(O243/L243*100,2)</f>
        <v>58.29</v>
      </c>
      <c r="R243" s="39"/>
    </row>
    <row r="244" spans="1:18" ht="15.6" customHeight="1" x14ac:dyDescent="0.2">
      <c r="A244" s="44"/>
      <c r="B244" s="182"/>
      <c r="C244" s="45"/>
      <c r="D244" s="45" t="s">
        <v>107</v>
      </c>
      <c r="E244" s="45"/>
      <c r="F244" s="45"/>
      <c r="G244" s="90" t="s">
        <v>85</v>
      </c>
      <c r="H244" s="91">
        <v>0</v>
      </c>
      <c r="I244" s="92"/>
      <c r="J244" s="96">
        <f t="shared" si="55"/>
        <v>0</v>
      </c>
      <c r="K244" s="93"/>
      <c r="L244" s="91">
        <v>0</v>
      </c>
      <c r="M244" s="74">
        <v>0</v>
      </c>
      <c r="N244" s="91">
        <f>N245</f>
        <v>0</v>
      </c>
      <c r="O244" s="94">
        <f>O245</f>
        <v>0</v>
      </c>
      <c r="P244" s="94">
        <f t="shared" si="56"/>
        <v>0</v>
      </c>
      <c r="Q244" s="95"/>
      <c r="R244" s="39"/>
    </row>
    <row r="245" spans="1:18" ht="15.6" customHeight="1" x14ac:dyDescent="0.2">
      <c r="A245" s="44"/>
      <c r="B245" s="182"/>
      <c r="C245" s="45"/>
      <c r="D245" s="45">
        <v>71</v>
      </c>
      <c r="E245" s="45"/>
      <c r="F245" s="45"/>
      <c r="G245" s="90" t="s">
        <v>226</v>
      </c>
      <c r="H245" s="91">
        <v>0</v>
      </c>
      <c r="I245" s="92"/>
      <c r="J245" s="96">
        <f t="shared" si="55"/>
        <v>0</v>
      </c>
      <c r="K245" s="93"/>
      <c r="L245" s="91">
        <v>0</v>
      </c>
      <c r="M245" s="74">
        <v>0</v>
      </c>
      <c r="N245" s="91">
        <f>N246+N251</f>
        <v>0</v>
      </c>
      <c r="O245" s="94">
        <f>O246+O251</f>
        <v>0</v>
      </c>
      <c r="P245" s="94">
        <f t="shared" si="56"/>
        <v>0</v>
      </c>
      <c r="Q245" s="95"/>
      <c r="R245" s="39"/>
    </row>
    <row r="246" spans="1:18" ht="15.6" customHeight="1" x14ac:dyDescent="0.2">
      <c r="A246" s="44"/>
      <c r="B246" s="182"/>
      <c r="C246" s="45"/>
      <c r="D246" s="45"/>
      <c r="E246" s="45" t="s">
        <v>90</v>
      </c>
      <c r="F246" s="45"/>
      <c r="G246" s="57" t="s">
        <v>227</v>
      </c>
      <c r="H246" s="91">
        <v>0</v>
      </c>
      <c r="I246" s="92"/>
      <c r="J246" s="96">
        <f t="shared" si="55"/>
        <v>0</v>
      </c>
      <c r="K246" s="93"/>
      <c r="L246" s="91">
        <v>0</v>
      </c>
      <c r="M246" s="74">
        <v>0</v>
      </c>
      <c r="N246" s="91">
        <f>N247+N248+N249+N250</f>
        <v>0</v>
      </c>
      <c r="O246" s="94">
        <f>O247+O248+O249+O250</f>
        <v>0</v>
      </c>
      <c r="P246" s="94">
        <f t="shared" si="56"/>
        <v>0</v>
      </c>
      <c r="Q246" s="95"/>
      <c r="R246" s="39"/>
    </row>
    <row r="247" spans="1:18" ht="15.6" customHeight="1" x14ac:dyDescent="0.2">
      <c r="A247" s="56"/>
      <c r="B247" s="187"/>
      <c r="C247" s="54"/>
      <c r="D247" s="54"/>
      <c r="E247" s="54"/>
      <c r="F247" s="54" t="s">
        <v>90</v>
      </c>
      <c r="G247" s="59" t="s">
        <v>228</v>
      </c>
      <c r="H247" s="96"/>
      <c r="I247" s="97"/>
      <c r="J247" s="96">
        <f t="shared" si="55"/>
        <v>0</v>
      </c>
      <c r="K247" s="93"/>
      <c r="L247" s="96"/>
      <c r="M247" s="98">
        <v>0</v>
      </c>
      <c r="N247" s="96"/>
      <c r="O247" s="53">
        <f t="shared" ref="O247:O252" si="58">M247+N247</f>
        <v>0</v>
      </c>
      <c r="P247" s="53">
        <f t="shared" si="56"/>
        <v>0</v>
      </c>
      <c r="Q247" s="95"/>
      <c r="R247" s="39"/>
    </row>
    <row r="248" spans="1:18" ht="15.6" customHeight="1" x14ac:dyDescent="0.2">
      <c r="A248" s="56"/>
      <c r="B248" s="187"/>
      <c r="C248" s="54"/>
      <c r="D248" s="54"/>
      <c r="E248" s="54"/>
      <c r="F248" s="54" t="s">
        <v>103</v>
      </c>
      <c r="G248" s="59" t="s">
        <v>229</v>
      </c>
      <c r="H248" s="96"/>
      <c r="I248" s="97"/>
      <c r="J248" s="96">
        <f t="shared" si="55"/>
        <v>0</v>
      </c>
      <c r="K248" s="93"/>
      <c r="L248" s="96"/>
      <c r="M248" s="98">
        <v>0</v>
      </c>
      <c r="N248" s="96"/>
      <c r="O248" s="53">
        <f t="shared" si="58"/>
        <v>0</v>
      </c>
      <c r="P248" s="53">
        <f t="shared" si="56"/>
        <v>0</v>
      </c>
      <c r="Q248" s="95"/>
      <c r="R248" s="39"/>
    </row>
    <row r="249" spans="1:18" ht="15.6" customHeight="1" x14ac:dyDescent="0.2">
      <c r="A249" s="56"/>
      <c r="B249" s="187"/>
      <c r="C249" s="54"/>
      <c r="D249" s="54"/>
      <c r="E249" s="54"/>
      <c r="F249" s="54" t="s">
        <v>140</v>
      </c>
      <c r="G249" s="59" t="s">
        <v>230</v>
      </c>
      <c r="H249" s="96"/>
      <c r="I249" s="97"/>
      <c r="J249" s="96">
        <f t="shared" si="55"/>
        <v>0</v>
      </c>
      <c r="K249" s="93"/>
      <c r="L249" s="96"/>
      <c r="M249" s="98">
        <v>0</v>
      </c>
      <c r="N249" s="96"/>
      <c r="O249" s="53">
        <f t="shared" si="58"/>
        <v>0</v>
      </c>
      <c r="P249" s="53">
        <f t="shared" si="56"/>
        <v>0</v>
      </c>
      <c r="Q249" s="95"/>
      <c r="R249" s="39"/>
    </row>
    <row r="250" spans="1:18" ht="15.6" customHeight="1" x14ac:dyDescent="0.2">
      <c r="A250" s="121"/>
      <c r="B250" s="189"/>
      <c r="C250" s="122"/>
      <c r="D250" s="122"/>
      <c r="E250" s="122"/>
      <c r="F250" s="122" t="s">
        <v>93</v>
      </c>
      <c r="G250" s="123" t="s">
        <v>231</v>
      </c>
      <c r="H250" s="96"/>
      <c r="I250" s="97"/>
      <c r="J250" s="96">
        <f t="shared" si="55"/>
        <v>0</v>
      </c>
      <c r="K250" s="93"/>
      <c r="L250" s="96"/>
      <c r="M250" s="98">
        <v>0</v>
      </c>
      <c r="N250" s="96"/>
      <c r="O250" s="53">
        <f t="shared" si="58"/>
        <v>0</v>
      </c>
      <c r="P250" s="53">
        <f t="shared" si="56"/>
        <v>0</v>
      </c>
      <c r="Q250" s="95"/>
      <c r="R250" s="124"/>
    </row>
    <row r="251" spans="1:18" ht="15.6" customHeight="1" x14ac:dyDescent="0.2">
      <c r="A251" s="121"/>
      <c r="B251" s="189"/>
      <c r="C251" s="122"/>
      <c r="D251" s="122"/>
      <c r="E251" s="122" t="s">
        <v>140</v>
      </c>
      <c r="F251" s="122"/>
      <c r="G251" s="123" t="s">
        <v>232</v>
      </c>
      <c r="H251" s="96">
        <v>0</v>
      </c>
      <c r="I251" s="97"/>
      <c r="J251" s="96">
        <f t="shared" si="55"/>
        <v>0</v>
      </c>
      <c r="K251" s="93"/>
      <c r="L251" s="96">
        <v>0</v>
      </c>
      <c r="M251" s="98">
        <v>0</v>
      </c>
      <c r="N251" s="96"/>
      <c r="O251" s="53">
        <f t="shared" si="58"/>
        <v>0</v>
      </c>
      <c r="P251" s="53">
        <f t="shared" si="56"/>
        <v>0</v>
      </c>
      <c r="Q251" s="95"/>
      <c r="R251" s="124"/>
    </row>
    <row r="252" spans="1:18" ht="15.6" customHeight="1" x14ac:dyDescent="0.2">
      <c r="A252" s="101"/>
      <c r="B252" s="188"/>
      <c r="C252" s="102"/>
      <c r="D252" s="102">
        <v>85</v>
      </c>
      <c r="E252" s="102"/>
      <c r="F252" s="102"/>
      <c r="G252" s="104" t="s">
        <v>88</v>
      </c>
      <c r="H252" s="105"/>
      <c r="I252" s="106"/>
      <c r="J252" s="105">
        <f t="shared" si="55"/>
        <v>0</v>
      </c>
      <c r="K252" s="107"/>
      <c r="L252" s="105"/>
      <c r="M252" s="108">
        <v>-824</v>
      </c>
      <c r="N252" s="105">
        <v>0</v>
      </c>
      <c r="O252" s="109">
        <f t="shared" si="58"/>
        <v>-824</v>
      </c>
      <c r="P252" s="109">
        <f t="shared" si="56"/>
        <v>824</v>
      </c>
      <c r="Q252" s="110"/>
      <c r="R252" s="39"/>
    </row>
    <row r="253" spans="1:18" ht="15.6" customHeight="1" x14ac:dyDescent="0.2">
      <c r="A253" s="56"/>
      <c r="B253" s="187"/>
      <c r="C253" s="54"/>
      <c r="D253" s="54"/>
      <c r="E253" s="54"/>
      <c r="F253" s="54"/>
      <c r="G253" s="59" t="s">
        <v>233</v>
      </c>
      <c r="H253" s="96"/>
      <c r="I253" s="97"/>
      <c r="J253" s="96">
        <f t="shared" si="55"/>
        <v>0</v>
      </c>
      <c r="K253" s="93"/>
      <c r="L253" s="96"/>
      <c r="M253" s="98"/>
      <c r="N253" s="96"/>
      <c r="O253" s="53"/>
      <c r="P253" s="125">
        <f t="shared" si="56"/>
        <v>0</v>
      </c>
      <c r="Q253" s="95"/>
      <c r="R253" s="39"/>
    </row>
    <row r="254" spans="1:18" ht="15.6" customHeight="1" x14ac:dyDescent="0.2">
      <c r="A254" s="44" t="s">
        <v>183</v>
      </c>
      <c r="B254" s="182" t="s">
        <v>122</v>
      </c>
      <c r="C254" s="45"/>
      <c r="D254" s="45"/>
      <c r="E254" s="45"/>
      <c r="F254" s="45"/>
      <c r="G254" s="90" t="s">
        <v>234</v>
      </c>
      <c r="H254" s="91">
        <f>H255</f>
        <v>0</v>
      </c>
      <c r="I254" s="92"/>
      <c r="J254" s="96">
        <f t="shared" si="55"/>
        <v>0</v>
      </c>
      <c r="K254" s="93" t="e">
        <f t="shared" ref="K254:K265" si="59">ROUND(I254/H254*100,2)</f>
        <v>#DIV/0!</v>
      </c>
      <c r="L254" s="91">
        <f>L255</f>
        <v>0</v>
      </c>
      <c r="M254" s="91">
        <v>0</v>
      </c>
      <c r="N254" s="91">
        <f>N255</f>
        <v>0</v>
      </c>
      <c r="O254" s="91">
        <f>O255</f>
        <v>0</v>
      </c>
      <c r="P254" s="94">
        <f t="shared" si="56"/>
        <v>0</v>
      </c>
      <c r="Q254" s="95" t="e">
        <f t="shared" ref="Q254:Q265" si="60">ROUND(O254/L254*100,2)</f>
        <v>#DIV/0!</v>
      </c>
      <c r="R254" s="39"/>
    </row>
    <row r="255" spans="1:18" ht="27.6" customHeight="1" x14ac:dyDescent="0.2">
      <c r="A255" s="44"/>
      <c r="B255" s="182"/>
      <c r="C255" s="45" t="s">
        <v>90</v>
      </c>
      <c r="D255" s="45"/>
      <c r="E255" s="45"/>
      <c r="F255" s="45"/>
      <c r="G255" s="90" t="s">
        <v>235</v>
      </c>
      <c r="H255" s="91">
        <f>H232</f>
        <v>0</v>
      </c>
      <c r="I255" s="92"/>
      <c r="J255" s="96">
        <f t="shared" si="55"/>
        <v>0</v>
      </c>
      <c r="K255" s="93" t="e">
        <f t="shared" si="59"/>
        <v>#DIV/0!</v>
      </c>
      <c r="L255" s="91">
        <f>L232</f>
        <v>0</v>
      </c>
      <c r="M255" s="91">
        <v>0</v>
      </c>
      <c r="N255" s="91">
        <f>N232</f>
        <v>0</v>
      </c>
      <c r="O255" s="91">
        <f>O232</f>
        <v>0</v>
      </c>
      <c r="P255" s="94">
        <f t="shared" si="56"/>
        <v>0</v>
      </c>
      <c r="Q255" s="95" t="e">
        <f t="shared" si="60"/>
        <v>#DIV/0!</v>
      </c>
      <c r="R255" s="39"/>
    </row>
    <row r="256" spans="1:18" ht="15.6" customHeight="1" x14ac:dyDescent="0.2">
      <c r="A256" s="44"/>
      <c r="B256" s="182" t="s">
        <v>236</v>
      </c>
      <c r="C256" s="45"/>
      <c r="D256" s="45"/>
      <c r="E256" s="45"/>
      <c r="F256" s="45"/>
      <c r="G256" s="90" t="s">
        <v>237</v>
      </c>
      <c r="H256" s="91">
        <f>H172-H255</f>
        <v>70700</v>
      </c>
      <c r="I256" s="92"/>
      <c r="J256" s="91">
        <f t="shared" si="55"/>
        <v>70700</v>
      </c>
      <c r="K256" s="93">
        <f t="shared" si="59"/>
        <v>0</v>
      </c>
      <c r="L256" s="91">
        <f>L172-L255</f>
        <v>58600</v>
      </c>
      <c r="M256" s="91">
        <v>46342</v>
      </c>
      <c r="N256" s="91">
        <f>N172-N255</f>
        <v>6960</v>
      </c>
      <c r="O256" s="91">
        <f>O172-O255</f>
        <v>53302</v>
      </c>
      <c r="P256" s="94">
        <f t="shared" si="56"/>
        <v>5298</v>
      </c>
      <c r="Q256" s="95">
        <f t="shared" si="60"/>
        <v>90.96</v>
      </c>
      <c r="R256" s="39"/>
    </row>
    <row r="257" spans="1:18" ht="15.6" customHeight="1" x14ac:dyDescent="0.2">
      <c r="A257" s="234" t="s">
        <v>238</v>
      </c>
      <c r="B257" s="232"/>
      <c r="C257" s="232"/>
      <c r="D257" s="232"/>
      <c r="E257" s="232"/>
      <c r="F257" s="233"/>
      <c r="G257" s="111" t="s">
        <v>239</v>
      </c>
      <c r="H257" s="112">
        <f>H258+H360+H368+H372</f>
        <v>14426900</v>
      </c>
      <c r="I257" s="112">
        <f>I258+I360+I368+I372</f>
        <v>7995313</v>
      </c>
      <c r="J257" s="112">
        <f>J258+J360+J368+J372</f>
        <v>6431587</v>
      </c>
      <c r="K257" s="113">
        <f t="shared" si="59"/>
        <v>55.42</v>
      </c>
      <c r="L257" s="112">
        <f>L258+L360+L368+L372</f>
        <v>8041900</v>
      </c>
      <c r="M257" s="114">
        <v>6509856</v>
      </c>
      <c r="N257" s="112">
        <f>N258+N360+N368+N372</f>
        <v>1202359</v>
      </c>
      <c r="O257" s="115">
        <f>O258+O360+O368+O372</f>
        <v>7711215</v>
      </c>
      <c r="P257" s="115">
        <f t="shared" si="56"/>
        <v>330685</v>
      </c>
      <c r="Q257" s="116">
        <f t="shared" si="60"/>
        <v>95.89</v>
      </c>
      <c r="R257" s="117"/>
    </row>
    <row r="258" spans="1:18" ht="15.6" customHeight="1" x14ac:dyDescent="0.2">
      <c r="A258" s="44"/>
      <c r="B258" s="182"/>
      <c r="C258" s="45"/>
      <c r="D258" s="45" t="s">
        <v>90</v>
      </c>
      <c r="E258" s="45"/>
      <c r="F258" s="45"/>
      <c r="G258" s="90" t="s">
        <v>63</v>
      </c>
      <c r="H258" s="91">
        <f>H259+H291+H324+H327+H332+H357</f>
        <v>14426900</v>
      </c>
      <c r="I258" s="91">
        <f>I259+I291+I324+I327+I332+I357</f>
        <v>7995313</v>
      </c>
      <c r="J258" s="91">
        <f>J259+J291+J324+J327+J332+J357</f>
        <v>6431587</v>
      </c>
      <c r="K258" s="93">
        <f t="shared" si="59"/>
        <v>55.42</v>
      </c>
      <c r="L258" s="91">
        <f>L259+L291+L324+L327+L332+L357</f>
        <v>8041900</v>
      </c>
      <c r="M258" s="74">
        <v>6623719</v>
      </c>
      <c r="N258" s="91">
        <f>N259+N291+N324+N327+N332+N357</f>
        <v>1203813</v>
      </c>
      <c r="O258" s="94">
        <f>O259+O291+O324+O327+O332+O357</f>
        <v>7826532</v>
      </c>
      <c r="P258" s="94">
        <f t="shared" si="56"/>
        <v>215368</v>
      </c>
      <c r="Q258" s="95">
        <f t="shared" si="60"/>
        <v>97.32</v>
      </c>
      <c r="R258" s="55"/>
    </row>
    <row r="259" spans="1:18" ht="15.6" customHeight="1" x14ac:dyDescent="0.2">
      <c r="A259" s="44"/>
      <c r="B259" s="182"/>
      <c r="C259" s="45"/>
      <c r="D259" s="45" t="s">
        <v>91</v>
      </c>
      <c r="E259" s="45"/>
      <c r="F259" s="45"/>
      <c r="G259" s="90" t="s">
        <v>65</v>
      </c>
      <c r="H259" s="91">
        <f>H260+H277+H284</f>
        <v>4765200</v>
      </c>
      <c r="I259" s="91">
        <f>I260+I277+I284</f>
        <v>2379400</v>
      </c>
      <c r="J259" s="91">
        <f>J260+J277+J284</f>
        <v>2385800</v>
      </c>
      <c r="K259" s="93">
        <f t="shared" si="59"/>
        <v>49.93</v>
      </c>
      <c r="L259" s="91">
        <f>L260+L277+L284</f>
        <v>2407800</v>
      </c>
      <c r="M259" s="74">
        <v>1972764</v>
      </c>
      <c r="N259" s="91">
        <f>N260+N277+N284</f>
        <v>398056</v>
      </c>
      <c r="O259" s="91">
        <f>O260+O277+O284</f>
        <v>2370820</v>
      </c>
      <c r="P259" s="94">
        <f t="shared" si="56"/>
        <v>36980</v>
      </c>
      <c r="Q259" s="95">
        <f t="shared" si="60"/>
        <v>98.46</v>
      </c>
      <c r="R259" s="55"/>
    </row>
    <row r="260" spans="1:18" ht="15.6" customHeight="1" x14ac:dyDescent="0.2">
      <c r="A260" s="44"/>
      <c r="B260" s="182"/>
      <c r="C260" s="45"/>
      <c r="D260" s="45"/>
      <c r="E260" s="45" t="s">
        <v>90</v>
      </c>
      <c r="F260" s="45"/>
      <c r="G260" s="57" t="s">
        <v>114</v>
      </c>
      <c r="H260" s="91">
        <f>SUM(H261:H276)</f>
        <v>4662000</v>
      </c>
      <c r="I260" s="91">
        <f>SUM(I261:I276)</f>
        <v>2327000</v>
      </c>
      <c r="J260" s="91">
        <f>SUM(J261:J276)</f>
        <v>2335000</v>
      </c>
      <c r="K260" s="93">
        <f t="shared" si="59"/>
        <v>49.91</v>
      </c>
      <c r="L260" s="91">
        <f>SUM(L261:L276)</f>
        <v>2354600</v>
      </c>
      <c r="M260" s="74">
        <v>1931654</v>
      </c>
      <c r="N260" s="91">
        <f>SUM(N261:N276)</f>
        <v>386781</v>
      </c>
      <c r="O260" s="94">
        <f>SUM(O261:O276)</f>
        <v>2318435</v>
      </c>
      <c r="P260" s="94">
        <f t="shared" si="56"/>
        <v>36165</v>
      </c>
      <c r="Q260" s="95">
        <f t="shared" si="60"/>
        <v>98.46</v>
      </c>
      <c r="R260" s="55"/>
    </row>
    <row r="261" spans="1:18" ht="15.6" customHeight="1" x14ac:dyDescent="0.2">
      <c r="A261" s="56"/>
      <c r="B261" s="187"/>
      <c r="C261" s="54"/>
      <c r="D261" s="54"/>
      <c r="E261" s="54"/>
      <c r="F261" s="54" t="s">
        <v>90</v>
      </c>
      <c r="G261" s="59" t="s">
        <v>115</v>
      </c>
      <c r="H261" s="96">
        <v>4345000</v>
      </c>
      <c r="I261" s="97">
        <v>2160500</v>
      </c>
      <c r="J261" s="96">
        <f t="shared" ref="J261:J290" si="61">H261-I261</f>
        <v>2184500</v>
      </c>
      <c r="K261" s="93">
        <f t="shared" si="59"/>
        <v>49.72</v>
      </c>
      <c r="L261" s="96">
        <v>2171800</v>
      </c>
      <c r="M261" s="98">
        <v>1800580</v>
      </c>
      <c r="N261" s="96">
        <v>356977</v>
      </c>
      <c r="O261" s="53">
        <f t="shared" ref="O261:O276" si="62">M261+N261</f>
        <v>2157557</v>
      </c>
      <c r="P261" s="53">
        <f t="shared" si="56"/>
        <v>14243</v>
      </c>
      <c r="Q261" s="95">
        <f t="shared" si="60"/>
        <v>99.34</v>
      </c>
      <c r="R261" s="39"/>
    </row>
    <row r="262" spans="1:18" ht="15.6" hidden="1" customHeight="1" x14ac:dyDescent="0.2">
      <c r="A262" s="56"/>
      <c r="B262" s="187"/>
      <c r="C262" s="54"/>
      <c r="D262" s="54"/>
      <c r="E262" s="54"/>
      <c r="F262" s="54" t="s">
        <v>140</v>
      </c>
      <c r="G262" s="59"/>
      <c r="H262" s="96"/>
      <c r="I262" s="97"/>
      <c r="J262" s="96">
        <f t="shared" si="61"/>
        <v>0</v>
      </c>
      <c r="K262" s="93" t="e">
        <f t="shared" si="59"/>
        <v>#DIV/0!</v>
      </c>
      <c r="L262" s="96"/>
      <c r="M262" s="98">
        <v>0</v>
      </c>
      <c r="N262" s="96"/>
      <c r="O262" s="53">
        <f t="shared" si="62"/>
        <v>0</v>
      </c>
      <c r="P262" s="53">
        <f t="shared" si="56"/>
        <v>0</v>
      </c>
      <c r="Q262" s="95" t="e">
        <f t="shared" si="60"/>
        <v>#DIV/0!</v>
      </c>
      <c r="R262" s="39"/>
    </row>
    <row r="263" spans="1:18" ht="15.6" hidden="1" customHeight="1" x14ac:dyDescent="0.3">
      <c r="A263" s="56"/>
      <c r="B263" s="187"/>
      <c r="C263" s="54"/>
      <c r="D263" s="54"/>
      <c r="E263" s="54"/>
      <c r="F263" s="54" t="s">
        <v>21</v>
      </c>
      <c r="G263" s="126"/>
      <c r="H263" s="96"/>
      <c r="I263" s="97"/>
      <c r="J263" s="96">
        <f t="shared" si="61"/>
        <v>0</v>
      </c>
      <c r="K263" s="93" t="e">
        <f t="shared" si="59"/>
        <v>#DIV/0!</v>
      </c>
      <c r="L263" s="96"/>
      <c r="M263" s="98">
        <v>0</v>
      </c>
      <c r="N263" s="96"/>
      <c r="O263" s="53">
        <f t="shared" si="62"/>
        <v>0</v>
      </c>
      <c r="P263" s="53">
        <f t="shared" si="56"/>
        <v>0</v>
      </c>
      <c r="Q263" s="95" t="e">
        <f t="shared" si="60"/>
        <v>#DIV/0!</v>
      </c>
      <c r="R263" s="39"/>
    </row>
    <row r="264" spans="1:18" ht="15.6" customHeight="1" x14ac:dyDescent="0.2">
      <c r="A264" s="56"/>
      <c r="B264" s="187"/>
      <c r="C264" s="54"/>
      <c r="D264" s="54"/>
      <c r="E264" s="54"/>
      <c r="F264" s="54" t="s">
        <v>117</v>
      </c>
      <c r="G264" s="59" t="s">
        <v>240</v>
      </c>
      <c r="H264" s="96">
        <v>123000</v>
      </c>
      <c r="I264" s="97">
        <v>59900</v>
      </c>
      <c r="J264" s="96">
        <f t="shared" si="61"/>
        <v>63100</v>
      </c>
      <c r="K264" s="93">
        <f t="shared" si="59"/>
        <v>48.7</v>
      </c>
      <c r="L264" s="96">
        <v>60300</v>
      </c>
      <c r="M264" s="98">
        <v>48894</v>
      </c>
      <c r="N264" s="96">
        <v>9450</v>
      </c>
      <c r="O264" s="53">
        <f t="shared" si="62"/>
        <v>58344</v>
      </c>
      <c r="P264" s="53">
        <f t="shared" si="56"/>
        <v>1956</v>
      </c>
      <c r="Q264" s="95">
        <f t="shared" si="60"/>
        <v>96.76</v>
      </c>
      <c r="R264" s="39"/>
    </row>
    <row r="265" spans="1:18" ht="15.6" customHeight="1" x14ac:dyDescent="0.3">
      <c r="A265" s="56"/>
      <c r="B265" s="187"/>
      <c r="C265" s="54"/>
      <c r="D265" s="54"/>
      <c r="E265" s="54"/>
      <c r="F265" s="54" t="s">
        <v>120</v>
      </c>
      <c r="G265" s="126" t="s">
        <v>190</v>
      </c>
      <c r="H265" s="96">
        <v>35000</v>
      </c>
      <c r="I265" s="97">
        <v>15500</v>
      </c>
      <c r="J265" s="96">
        <f t="shared" si="61"/>
        <v>19500</v>
      </c>
      <c r="K265" s="93">
        <f t="shared" si="59"/>
        <v>44.29</v>
      </c>
      <c r="L265" s="96">
        <v>21000</v>
      </c>
      <c r="M265" s="98">
        <v>12507</v>
      </c>
      <c r="N265" s="96">
        <v>2861</v>
      </c>
      <c r="O265" s="53">
        <f t="shared" si="62"/>
        <v>15368</v>
      </c>
      <c r="P265" s="53">
        <f t="shared" si="56"/>
        <v>5632</v>
      </c>
      <c r="Q265" s="95">
        <f t="shared" si="60"/>
        <v>73.180000000000007</v>
      </c>
      <c r="R265" s="39"/>
    </row>
    <row r="266" spans="1:18" ht="15.6" hidden="1" customHeight="1" x14ac:dyDescent="0.3">
      <c r="A266" s="56"/>
      <c r="B266" s="187"/>
      <c r="C266" s="54"/>
      <c r="D266" s="54"/>
      <c r="E266" s="54"/>
      <c r="F266" s="54" t="s">
        <v>122</v>
      </c>
      <c r="G266" s="126"/>
      <c r="H266" s="96"/>
      <c r="I266" s="97"/>
      <c r="J266" s="96">
        <f t="shared" si="61"/>
        <v>0</v>
      </c>
      <c r="K266" s="93"/>
      <c r="L266" s="96"/>
      <c r="M266" s="98">
        <v>0</v>
      </c>
      <c r="N266" s="96"/>
      <c r="O266" s="53">
        <f t="shared" si="62"/>
        <v>0</v>
      </c>
      <c r="P266" s="53">
        <f t="shared" si="56"/>
        <v>0</v>
      </c>
      <c r="Q266" s="95"/>
      <c r="R266" s="39"/>
    </row>
    <row r="267" spans="1:18" ht="15.6" hidden="1" customHeight="1" x14ac:dyDescent="0.3">
      <c r="A267" s="56"/>
      <c r="B267" s="187"/>
      <c r="C267" s="54"/>
      <c r="D267" s="54"/>
      <c r="E267" s="54"/>
      <c r="F267" s="54" t="s">
        <v>124</v>
      </c>
      <c r="G267" s="126"/>
      <c r="H267" s="96"/>
      <c r="I267" s="97"/>
      <c r="J267" s="96">
        <f t="shared" si="61"/>
        <v>0</v>
      </c>
      <c r="K267" s="93"/>
      <c r="L267" s="96"/>
      <c r="M267" s="98">
        <v>0</v>
      </c>
      <c r="N267" s="96"/>
      <c r="O267" s="53">
        <f t="shared" si="62"/>
        <v>0</v>
      </c>
      <c r="P267" s="53">
        <f t="shared" si="56"/>
        <v>0</v>
      </c>
      <c r="Q267" s="95"/>
      <c r="R267" s="39"/>
    </row>
    <row r="268" spans="1:18" ht="15.6" hidden="1" customHeight="1" x14ac:dyDescent="0.3">
      <c r="A268" s="56"/>
      <c r="B268" s="187"/>
      <c r="C268" s="54"/>
      <c r="D268" s="54"/>
      <c r="E268" s="54"/>
      <c r="F268" s="54" t="s">
        <v>126</v>
      </c>
      <c r="G268" s="126"/>
      <c r="H268" s="96"/>
      <c r="I268" s="97"/>
      <c r="J268" s="96">
        <f t="shared" si="61"/>
        <v>0</v>
      </c>
      <c r="K268" s="93"/>
      <c r="L268" s="96"/>
      <c r="M268" s="98">
        <v>0</v>
      </c>
      <c r="N268" s="96"/>
      <c r="O268" s="53">
        <f t="shared" si="62"/>
        <v>0</v>
      </c>
      <c r="P268" s="53">
        <f t="shared" si="56"/>
        <v>0</v>
      </c>
      <c r="Q268" s="95"/>
      <c r="R268" s="39"/>
    </row>
    <row r="269" spans="1:18" ht="15.6" hidden="1" customHeight="1" x14ac:dyDescent="0.3">
      <c r="A269" s="56"/>
      <c r="B269" s="187"/>
      <c r="C269" s="54"/>
      <c r="D269" s="54"/>
      <c r="E269" s="54"/>
      <c r="F269" s="54">
        <v>10</v>
      </c>
      <c r="G269" s="126"/>
      <c r="H269" s="96"/>
      <c r="I269" s="97"/>
      <c r="J269" s="96">
        <f t="shared" si="61"/>
        <v>0</v>
      </c>
      <c r="K269" s="93"/>
      <c r="L269" s="96"/>
      <c r="M269" s="98">
        <v>0</v>
      </c>
      <c r="N269" s="96"/>
      <c r="O269" s="53">
        <f t="shared" si="62"/>
        <v>0</v>
      </c>
      <c r="P269" s="53">
        <f t="shared" si="56"/>
        <v>0</v>
      </c>
      <c r="Q269" s="95"/>
      <c r="R269" s="39"/>
    </row>
    <row r="270" spans="1:18" ht="15.6" hidden="1" customHeight="1" x14ac:dyDescent="0.3">
      <c r="A270" s="56"/>
      <c r="B270" s="187"/>
      <c r="C270" s="54"/>
      <c r="D270" s="54"/>
      <c r="E270" s="54"/>
      <c r="F270" s="54">
        <v>11</v>
      </c>
      <c r="G270" s="126"/>
      <c r="H270" s="96"/>
      <c r="I270" s="97"/>
      <c r="J270" s="96">
        <f t="shared" si="61"/>
        <v>0</v>
      </c>
      <c r="K270" s="93"/>
      <c r="L270" s="96"/>
      <c r="M270" s="98">
        <v>0</v>
      </c>
      <c r="N270" s="96"/>
      <c r="O270" s="53">
        <f t="shared" si="62"/>
        <v>0</v>
      </c>
      <c r="P270" s="53">
        <f t="shared" si="56"/>
        <v>0</v>
      </c>
      <c r="Q270" s="95"/>
      <c r="R270" s="39"/>
    </row>
    <row r="271" spans="1:18" ht="15.6" customHeight="1" x14ac:dyDescent="0.2">
      <c r="A271" s="56"/>
      <c r="B271" s="187"/>
      <c r="C271" s="54"/>
      <c r="D271" s="54"/>
      <c r="E271" s="54"/>
      <c r="F271" s="54">
        <v>12</v>
      </c>
      <c r="G271" s="59" t="s">
        <v>241</v>
      </c>
      <c r="H271" s="96">
        <v>90000</v>
      </c>
      <c r="I271" s="97">
        <v>56000</v>
      </c>
      <c r="J271" s="96">
        <f t="shared" si="61"/>
        <v>34000</v>
      </c>
      <c r="K271" s="93">
        <f>ROUND(I271/H271*100,2)</f>
        <v>62.22</v>
      </c>
      <c r="L271" s="96">
        <v>57000</v>
      </c>
      <c r="M271" s="98">
        <v>36800</v>
      </c>
      <c r="N271" s="96">
        <v>16192</v>
      </c>
      <c r="O271" s="53">
        <f t="shared" si="62"/>
        <v>52992</v>
      </c>
      <c r="P271" s="53">
        <f t="shared" si="56"/>
        <v>4008</v>
      </c>
      <c r="Q271" s="95">
        <f>ROUND(O271/L271*100,2)</f>
        <v>92.97</v>
      </c>
      <c r="R271" s="39"/>
    </row>
    <row r="272" spans="1:18" ht="15.6" customHeight="1" x14ac:dyDescent="0.2">
      <c r="A272" s="56"/>
      <c r="B272" s="187"/>
      <c r="C272" s="54"/>
      <c r="D272" s="54"/>
      <c r="E272" s="54"/>
      <c r="F272" s="54">
        <v>13</v>
      </c>
      <c r="G272" s="59" t="s">
        <v>242</v>
      </c>
      <c r="H272" s="96">
        <v>1000</v>
      </c>
      <c r="I272" s="97">
        <v>200</v>
      </c>
      <c r="J272" s="96">
        <f t="shared" si="61"/>
        <v>800</v>
      </c>
      <c r="K272" s="93">
        <f>ROUND(I272/H272*100,2)</f>
        <v>20</v>
      </c>
      <c r="L272" s="96">
        <v>400</v>
      </c>
      <c r="M272" s="98">
        <v>92</v>
      </c>
      <c r="N272" s="96">
        <v>0</v>
      </c>
      <c r="O272" s="53">
        <f t="shared" si="62"/>
        <v>92</v>
      </c>
      <c r="P272" s="53">
        <f t="shared" si="56"/>
        <v>308</v>
      </c>
      <c r="Q272" s="95">
        <f>ROUND(O272/L272*100,2)</f>
        <v>23</v>
      </c>
      <c r="R272" s="39"/>
    </row>
    <row r="273" spans="1:18" ht="15.6" customHeight="1" x14ac:dyDescent="0.2">
      <c r="A273" s="56"/>
      <c r="B273" s="187"/>
      <c r="C273" s="54"/>
      <c r="D273" s="54"/>
      <c r="E273" s="54"/>
      <c r="F273" s="54">
        <v>14</v>
      </c>
      <c r="G273" s="59" t="s">
        <v>132</v>
      </c>
      <c r="H273" s="96"/>
      <c r="I273" s="97"/>
      <c r="J273" s="96">
        <f t="shared" si="61"/>
        <v>0</v>
      </c>
      <c r="K273" s="93"/>
      <c r="L273" s="96"/>
      <c r="M273" s="98">
        <v>0</v>
      </c>
      <c r="N273" s="96"/>
      <c r="O273" s="53">
        <f t="shared" si="62"/>
        <v>0</v>
      </c>
      <c r="P273" s="53">
        <f t="shared" si="56"/>
        <v>0</v>
      </c>
      <c r="Q273" s="95"/>
      <c r="R273" s="39"/>
    </row>
    <row r="274" spans="1:18" ht="15.6" hidden="1" customHeight="1" x14ac:dyDescent="0.2">
      <c r="A274" s="56"/>
      <c r="B274" s="187"/>
      <c r="C274" s="54"/>
      <c r="D274" s="54"/>
      <c r="E274" s="54"/>
      <c r="F274" s="54">
        <v>15</v>
      </c>
      <c r="G274" s="59"/>
      <c r="H274" s="96"/>
      <c r="I274" s="97"/>
      <c r="J274" s="96">
        <f t="shared" si="61"/>
        <v>0</v>
      </c>
      <c r="K274" s="93"/>
      <c r="L274" s="96"/>
      <c r="M274" s="98">
        <v>0</v>
      </c>
      <c r="N274" s="96"/>
      <c r="O274" s="53">
        <f t="shared" si="62"/>
        <v>0</v>
      </c>
      <c r="P274" s="53">
        <f t="shared" si="56"/>
        <v>0</v>
      </c>
      <c r="Q274" s="95"/>
      <c r="R274" s="39"/>
    </row>
    <row r="275" spans="1:18" ht="15.6" customHeight="1" x14ac:dyDescent="0.2">
      <c r="A275" s="56"/>
      <c r="B275" s="187"/>
      <c r="C275" s="54"/>
      <c r="D275" s="54"/>
      <c r="E275" s="54"/>
      <c r="F275" s="54">
        <v>17</v>
      </c>
      <c r="G275" s="59" t="s">
        <v>134</v>
      </c>
      <c r="H275" s="96">
        <v>49000</v>
      </c>
      <c r="I275" s="97">
        <v>15900</v>
      </c>
      <c r="J275" s="96">
        <f t="shared" si="61"/>
        <v>33100</v>
      </c>
      <c r="K275" s="93">
        <f>ROUND(I275/H275*100,2)</f>
        <v>32.450000000000003</v>
      </c>
      <c r="L275" s="96">
        <v>25100</v>
      </c>
      <c r="M275" s="98">
        <v>14470</v>
      </c>
      <c r="N275" s="96">
        <v>1301</v>
      </c>
      <c r="O275" s="53">
        <f t="shared" si="62"/>
        <v>15771</v>
      </c>
      <c r="P275" s="53">
        <f t="shared" si="56"/>
        <v>9329</v>
      </c>
      <c r="Q275" s="95">
        <f>ROUND(O275/L275*100,2)</f>
        <v>62.83</v>
      </c>
      <c r="R275" s="39"/>
    </row>
    <row r="276" spans="1:18" ht="15.6" customHeight="1" x14ac:dyDescent="0.2">
      <c r="A276" s="56"/>
      <c r="B276" s="187"/>
      <c r="C276" s="54"/>
      <c r="D276" s="54"/>
      <c r="E276" s="54"/>
      <c r="F276" s="54" t="s">
        <v>93</v>
      </c>
      <c r="G276" s="59" t="s">
        <v>135</v>
      </c>
      <c r="H276" s="96">
        <v>19000</v>
      </c>
      <c r="I276" s="97">
        <v>19000</v>
      </c>
      <c r="J276" s="96">
        <f t="shared" si="61"/>
        <v>0</v>
      </c>
      <c r="K276" s="93">
        <f>ROUND(I276/H276*100,2)</f>
        <v>100</v>
      </c>
      <c r="L276" s="96">
        <v>19000</v>
      </c>
      <c r="M276" s="98">
        <v>18311</v>
      </c>
      <c r="N276" s="96">
        <v>0</v>
      </c>
      <c r="O276" s="53">
        <f t="shared" si="62"/>
        <v>18311</v>
      </c>
      <c r="P276" s="53">
        <f t="shared" si="56"/>
        <v>689</v>
      </c>
      <c r="Q276" s="95">
        <f>ROUND(O276/L276*100,2)</f>
        <v>96.37</v>
      </c>
      <c r="R276" s="39"/>
    </row>
    <row r="277" spans="1:18" ht="15.6" customHeight="1" x14ac:dyDescent="0.2">
      <c r="A277" s="44"/>
      <c r="B277" s="182"/>
      <c r="C277" s="45"/>
      <c r="D277" s="45"/>
      <c r="E277" s="45" t="s">
        <v>103</v>
      </c>
      <c r="F277" s="45"/>
      <c r="G277" s="57" t="s">
        <v>243</v>
      </c>
      <c r="H277" s="91">
        <f>H281+H283+H282</f>
        <v>3200</v>
      </c>
      <c r="I277" s="91">
        <f>I281+I283+I282</f>
        <v>3200</v>
      </c>
      <c r="J277" s="96">
        <f t="shared" si="61"/>
        <v>0</v>
      </c>
      <c r="K277" s="93"/>
      <c r="L277" s="91">
        <f>L281+L283+L282</f>
        <v>3200</v>
      </c>
      <c r="M277" s="74">
        <v>0</v>
      </c>
      <c r="N277" s="91">
        <f>N281+N283+N282</f>
        <v>3200</v>
      </c>
      <c r="O277" s="94">
        <f>O281+O283+O282</f>
        <v>3200</v>
      </c>
      <c r="P277" s="94">
        <f t="shared" si="56"/>
        <v>0</v>
      </c>
      <c r="Q277" s="95"/>
      <c r="R277" s="39"/>
    </row>
    <row r="278" spans="1:18" ht="15.6" hidden="1" customHeight="1" x14ac:dyDescent="0.2">
      <c r="A278" s="56"/>
      <c r="B278" s="187"/>
      <c r="C278" s="54"/>
      <c r="D278" s="54"/>
      <c r="E278" s="54"/>
      <c r="F278" s="54" t="s">
        <v>90</v>
      </c>
      <c r="G278" s="59"/>
      <c r="H278" s="96"/>
      <c r="I278" s="97"/>
      <c r="J278" s="96">
        <f t="shared" si="61"/>
        <v>0</v>
      </c>
      <c r="K278" s="93"/>
      <c r="L278" s="96"/>
      <c r="M278" s="98">
        <v>0</v>
      </c>
      <c r="N278" s="96"/>
      <c r="O278" s="53">
        <f t="shared" ref="O278:O283" si="63">M278+N278</f>
        <v>0</v>
      </c>
      <c r="P278" s="53">
        <f t="shared" si="56"/>
        <v>0</v>
      </c>
      <c r="Q278" s="95"/>
      <c r="R278" s="39"/>
    </row>
    <row r="279" spans="1:18" ht="15.6" hidden="1" customHeight="1" x14ac:dyDescent="0.2">
      <c r="A279" s="56"/>
      <c r="B279" s="187"/>
      <c r="C279" s="54"/>
      <c r="D279" s="54"/>
      <c r="E279" s="54"/>
      <c r="F279" s="54" t="s">
        <v>103</v>
      </c>
      <c r="G279" s="59"/>
      <c r="H279" s="96"/>
      <c r="I279" s="97"/>
      <c r="J279" s="96">
        <f t="shared" si="61"/>
        <v>0</v>
      </c>
      <c r="K279" s="93"/>
      <c r="L279" s="96"/>
      <c r="M279" s="98">
        <v>0</v>
      </c>
      <c r="N279" s="96"/>
      <c r="O279" s="53">
        <f t="shared" si="63"/>
        <v>0</v>
      </c>
      <c r="P279" s="53">
        <f t="shared" si="56"/>
        <v>0</v>
      </c>
      <c r="Q279" s="95"/>
      <c r="R279" s="39"/>
    </row>
    <row r="280" spans="1:18" ht="15.6" hidden="1" customHeight="1" x14ac:dyDescent="0.2">
      <c r="A280" s="56"/>
      <c r="B280" s="187"/>
      <c r="C280" s="54"/>
      <c r="D280" s="54"/>
      <c r="E280" s="54"/>
      <c r="F280" s="54" t="s">
        <v>140</v>
      </c>
      <c r="G280" s="59"/>
      <c r="H280" s="96"/>
      <c r="I280" s="97"/>
      <c r="J280" s="96">
        <f t="shared" si="61"/>
        <v>0</v>
      </c>
      <c r="K280" s="93"/>
      <c r="L280" s="96"/>
      <c r="M280" s="98">
        <v>0</v>
      </c>
      <c r="N280" s="96"/>
      <c r="O280" s="53">
        <f t="shared" si="63"/>
        <v>0</v>
      </c>
      <c r="P280" s="53">
        <f t="shared" si="56"/>
        <v>0</v>
      </c>
      <c r="Q280" s="95"/>
      <c r="R280" s="39"/>
    </row>
    <row r="281" spans="1:18" ht="15.6" customHeight="1" x14ac:dyDescent="0.2">
      <c r="A281" s="56"/>
      <c r="B281" s="187"/>
      <c r="C281" s="54"/>
      <c r="D281" s="54"/>
      <c r="E281" s="54"/>
      <c r="F281" s="54" t="s">
        <v>21</v>
      </c>
      <c r="G281" s="59" t="s">
        <v>244</v>
      </c>
      <c r="H281" s="96"/>
      <c r="I281" s="97"/>
      <c r="J281" s="96">
        <f t="shared" si="61"/>
        <v>0</v>
      </c>
      <c r="K281" s="93"/>
      <c r="L281" s="96"/>
      <c r="M281" s="98">
        <v>0</v>
      </c>
      <c r="N281" s="96"/>
      <c r="O281" s="53">
        <f t="shared" si="63"/>
        <v>0</v>
      </c>
      <c r="P281" s="53">
        <f t="shared" si="56"/>
        <v>0</v>
      </c>
      <c r="Q281" s="95"/>
      <c r="R281" s="39"/>
    </row>
    <row r="282" spans="1:18" ht="15.6" customHeight="1" x14ac:dyDescent="0.2">
      <c r="A282" s="56"/>
      <c r="B282" s="187"/>
      <c r="C282" s="54"/>
      <c r="D282" s="54"/>
      <c r="E282" s="54"/>
      <c r="F282" s="54" t="s">
        <v>120</v>
      </c>
      <c r="G282" s="59" t="s">
        <v>139</v>
      </c>
      <c r="H282" s="96">
        <v>3200</v>
      </c>
      <c r="I282" s="97">
        <v>3200</v>
      </c>
      <c r="J282" s="96">
        <f t="shared" si="61"/>
        <v>0</v>
      </c>
      <c r="K282" s="93"/>
      <c r="L282" s="96">
        <v>3200</v>
      </c>
      <c r="M282" s="98">
        <v>0</v>
      </c>
      <c r="N282" s="96">
        <v>3200</v>
      </c>
      <c r="O282" s="53">
        <f t="shared" si="63"/>
        <v>3200</v>
      </c>
      <c r="P282" s="53">
        <f t="shared" si="56"/>
        <v>0</v>
      </c>
      <c r="Q282" s="95"/>
      <c r="R282" s="39"/>
    </row>
    <row r="283" spans="1:18" ht="15.6" hidden="1" customHeight="1" x14ac:dyDescent="0.2">
      <c r="A283" s="56"/>
      <c r="B283" s="187"/>
      <c r="C283" s="54"/>
      <c r="D283" s="54"/>
      <c r="E283" s="54"/>
      <c r="F283" s="100">
        <v>30</v>
      </c>
      <c r="G283" s="59"/>
      <c r="H283" s="96"/>
      <c r="I283" s="97"/>
      <c r="J283" s="96">
        <f t="shared" si="61"/>
        <v>0</v>
      </c>
      <c r="K283" s="93" t="e">
        <f t="shared" ref="K283:K293" si="64">ROUND(I283/H283*100,2)</f>
        <v>#DIV/0!</v>
      </c>
      <c r="L283" s="96"/>
      <c r="M283" s="98">
        <v>0</v>
      </c>
      <c r="N283" s="96"/>
      <c r="O283" s="53">
        <f t="shared" si="63"/>
        <v>0</v>
      </c>
      <c r="P283" s="53">
        <f t="shared" si="56"/>
        <v>0</v>
      </c>
      <c r="Q283" s="95" t="e">
        <f t="shared" ref="Q283:Q293" si="65">ROUND(O283/L283*100,2)</f>
        <v>#DIV/0!</v>
      </c>
      <c r="R283" s="39"/>
    </row>
    <row r="284" spans="1:18" ht="15.6" customHeight="1" x14ac:dyDescent="0.2">
      <c r="A284" s="44"/>
      <c r="B284" s="182"/>
      <c r="C284" s="45"/>
      <c r="D284" s="45"/>
      <c r="E284" s="45" t="s">
        <v>140</v>
      </c>
      <c r="F284" s="45"/>
      <c r="G284" s="57" t="s">
        <v>141</v>
      </c>
      <c r="H284" s="91">
        <f>SUM(H285+H286+H287+H288+H289+H290)</f>
        <v>100000</v>
      </c>
      <c r="I284" s="92">
        <f>I290</f>
        <v>49200</v>
      </c>
      <c r="J284" s="96">
        <f t="shared" si="61"/>
        <v>50800</v>
      </c>
      <c r="K284" s="93">
        <f t="shared" si="64"/>
        <v>49.2</v>
      </c>
      <c r="L284" s="91">
        <f>SUM(L285+L286+L287+L288+L289+L290)</f>
        <v>50000</v>
      </c>
      <c r="M284" s="74">
        <v>41110</v>
      </c>
      <c r="N284" s="91">
        <f>SUM(N285+N286+N287+N288+N289+N290)</f>
        <v>8075</v>
      </c>
      <c r="O284" s="94">
        <f>SUM(O285+O286+O287+O288+O289+O290)</f>
        <v>49185</v>
      </c>
      <c r="P284" s="94">
        <f t="shared" si="56"/>
        <v>815</v>
      </c>
      <c r="Q284" s="95">
        <f t="shared" si="65"/>
        <v>98.37</v>
      </c>
      <c r="R284" s="55"/>
    </row>
    <row r="285" spans="1:18" ht="15.6" customHeight="1" x14ac:dyDescent="0.2">
      <c r="A285" s="56"/>
      <c r="B285" s="187"/>
      <c r="C285" s="54"/>
      <c r="D285" s="54"/>
      <c r="E285" s="54"/>
      <c r="F285" s="54" t="s">
        <v>90</v>
      </c>
      <c r="G285" s="59" t="s">
        <v>142</v>
      </c>
      <c r="H285" s="96"/>
      <c r="I285" s="97"/>
      <c r="J285" s="96">
        <f t="shared" si="61"/>
        <v>0</v>
      </c>
      <c r="K285" s="93" t="e">
        <f t="shared" si="64"/>
        <v>#DIV/0!</v>
      </c>
      <c r="L285" s="96"/>
      <c r="M285" s="98">
        <v>0</v>
      </c>
      <c r="N285" s="96"/>
      <c r="O285" s="53">
        <f t="shared" ref="O285:O290" si="66">M285+N285</f>
        <v>0</v>
      </c>
      <c r="P285" s="53">
        <f t="shared" si="56"/>
        <v>0</v>
      </c>
      <c r="Q285" s="95" t="e">
        <f t="shared" si="65"/>
        <v>#DIV/0!</v>
      </c>
      <c r="R285" s="39"/>
    </row>
    <row r="286" spans="1:18" ht="15.6" customHeight="1" x14ac:dyDescent="0.2">
      <c r="A286" s="56"/>
      <c r="B286" s="187"/>
      <c r="C286" s="54"/>
      <c r="D286" s="54"/>
      <c r="E286" s="54"/>
      <c r="F286" s="54" t="s">
        <v>103</v>
      </c>
      <c r="G286" s="59" t="s">
        <v>143</v>
      </c>
      <c r="H286" s="96"/>
      <c r="I286" s="97"/>
      <c r="J286" s="96">
        <f t="shared" si="61"/>
        <v>0</v>
      </c>
      <c r="K286" s="93" t="e">
        <f t="shared" si="64"/>
        <v>#DIV/0!</v>
      </c>
      <c r="L286" s="96"/>
      <c r="M286" s="98">
        <v>0</v>
      </c>
      <c r="N286" s="96"/>
      <c r="O286" s="53">
        <f t="shared" si="66"/>
        <v>0</v>
      </c>
      <c r="P286" s="53">
        <f t="shared" si="56"/>
        <v>0</v>
      </c>
      <c r="Q286" s="95" t="e">
        <f t="shared" si="65"/>
        <v>#DIV/0!</v>
      </c>
      <c r="R286" s="39"/>
    </row>
    <row r="287" spans="1:18" ht="15.6" customHeight="1" x14ac:dyDescent="0.2">
      <c r="A287" s="56"/>
      <c r="B287" s="187"/>
      <c r="C287" s="54"/>
      <c r="D287" s="54"/>
      <c r="E287" s="54"/>
      <c r="F287" s="54" t="s">
        <v>140</v>
      </c>
      <c r="G287" s="59" t="s">
        <v>144</v>
      </c>
      <c r="H287" s="96"/>
      <c r="I287" s="97"/>
      <c r="J287" s="96">
        <f t="shared" si="61"/>
        <v>0</v>
      </c>
      <c r="K287" s="93" t="e">
        <f t="shared" si="64"/>
        <v>#DIV/0!</v>
      </c>
      <c r="L287" s="96"/>
      <c r="M287" s="98">
        <v>0</v>
      </c>
      <c r="N287" s="96"/>
      <c r="O287" s="53">
        <f t="shared" si="66"/>
        <v>0</v>
      </c>
      <c r="P287" s="53">
        <f t="shared" si="56"/>
        <v>0</v>
      </c>
      <c r="Q287" s="95" t="e">
        <f t="shared" si="65"/>
        <v>#DIV/0!</v>
      </c>
      <c r="R287" s="39"/>
    </row>
    <row r="288" spans="1:18" ht="27.6" customHeight="1" x14ac:dyDescent="0.2">
      <c r="A288" s="56"/>
      <c r="B288" s="187"/>
      <c r="C288" s="54"/>
      <c r="D288" s="54"/>
      <c r="E288" s="54"/>
      <c r="F288" s="54" t="s">
        <v>21</v>
      </c>
      <c r="G288" s="59" t="s">
        <v>145</v>
      </c>
      <c r="H288" s="96"/>
      <c r="I288" s="97"/>
      <c r="J288" s="96">
        <f t="shared" si="61"/>
        <v>0</v>
      </c>
      <c r="K288" s="93" t="e">
        <f t="shared" si="64"/>
        <v>#DIV/0!</v>
      </c>
      <c r="L288" s="96"/>
      <c r="M288" s="98">
        <v>0</v>
      </c>
      <c r="N288" s="96"/>
      <c r="O288" s="53">
        <f t="shared" si="66"/>
        <v>0</v>
      </c>
      <c r="P288" s="53">
        <f t="shared" si="56"/>
        <v>0</v>
      </c>
      <c r="Q288" s="95" t="e">
        <f t="shared" si="65"/>
        <v>#DIV/0!</v>
      </c>
      <c r="R288" s="39"/>
    </row>
    <row r="289" spans="1:18" ht="15.6" customHeight="1" x14ac:dyDescent="0.2">
      <c r="A289" s="56"/>
      <c r="B289" s="187"/>
      <c r="C289" s="54"/>
      <c r="D289" s="54"/>
      <c r="E289" s="54"/>
      <c r="F289" s="54" t="s">
        <v>120</v>
      </c>
      <c r="G289" s="59" t="s">
        <v>146</v>
      </c>
      <c r="H289" s="96"/>
      <c r="I289" s="97"/>
      <c r="J289" s="96">
        <f t="shared" si="61"/>
        <v>0</v>
      </c>
      <c r="K289" s="93" t="e">
        <f t="shared" si="64"/>
        <v>#DIV/0!</v>
      </c>
      <c r="L289" s="96"/>
      <c r="M289" s="98">
        <v>0</v>
      </c>
      <c r="N289" s="96"/>
      <c r="O289" s="53">
        <f t="shared" si="66"/>
        <v>0</v>
      </c>
      <c r="P289" s="53">
        <f t="shared" si="56"/>
        <v>0</v>
      </c>
      <c r="Q289" s="95" t="e">
        <f t="shared" si="65"/>
        <v>#DIV/0!</v>
      </c>
      <c r="R289" s="39"/>
    </row>
    <row r="290" spans="1:18" ht="15.6" customHeight="1" x14ac:dyDescent="0.2">
      <c r="A290" s="56"/>
      <c r="B290" s="187"/>
      <c r="C290" s="54"/>
      <c r="D290" s="54"/>
      <c r="E290" s="54"/>
      <c r="F290" s="54" t="s">
        <v>122</v>
      </c>
      <c r="G290" s="59" t="s">
        <v>147</v>
      </c>
      <c r="H290" s="96">
        <v>100000</v>
      </c>
      <c r="I290" s="97">
        <v>49200</v>
      </c>
      <c r="J290" s="96">
        <f t="shared" si="61"/>
        <v>50800</v>
      </c>
      <c r="K290" s="93">
        <f t="shared" si="64"/>
        <v>49.2</v>
      </c>
      <c r="L290" s="96">
        <v>50000</v>
      </c>
      <c r="M290" s="98">
        <v>41110</v>
      </c>
      <c r="N290" s="96">
        <v>8075</v>
      </c>
      <c r="O290" s="53">
        <f t="shared" si="66"/>
        <v>49185</v>
      </c>
      <c r="P290" s="53">
        <f t="shared" si="56"/>
        <v>815</v>
      </c>
      <c r="Q290" s="95">
        <f t="shared" si="65"/>
        <v>98.37</v>
      </c>
      <c r="R290" s="39"/>
    </row>
    <row r="291" spans="1:18" ht="15.6" customHeight="1" x14ac:dyDescent="0.2">
      <c r="A291" s="44"/>
      <c r="B291" s="182"/>
      <c r="C291" s="45"/>
      <c r="D291" s="45" t="s">
        <v>92</v>
      </c>
      <c r="E291" s="45"/>
      <c r="F291" s="45"/>
      <c r="G291" s="90" t="s">
        <v>67</v>
      </c>
      <c r="H291" s="91">
        <f>H292+H303+H304+H308+H311+H312+H313+H314+H315+H316+H317</f>
        <v>528400</v>
      </c>
      <c r="I291" s="91">
        <f>I292+I303+I304+I308+I311+I312+I313+I314+I315+I316+I317</f>
        <v>487600</v>
      </c>
      <c r="J291" s="91">
        <f>J292+J303+J304+J308+J311+J312+J313+J314+J315+J316+J317</f>
        <v>40800</v>
      </c>
      <c r="K291" s="93">
        <f t="shared" si="64"/>
        <v>92.28</v>
      </c>
      <c r="L291" s="91">
        <f>L292+L303+L304+L308+L311+L312+L313+L314+L315+L316+L317</f>
        <v>375400</v>
      </c>
      <c r="M291" s="74">
        <v>326995</v>
      </c>
      <c r="N291" s="91">
        <f>N292+N303+N304+N308+N311+N312+N313+N314+N315+N316+N317</f>
        <v>33515</v>
      </c>
      <c r="O291" s="94">
        <f>O292+O303+O304+O308+O311+O312+O313+O314+O315+O316+O317</f>
        <v>359510</v>
      </c>
      <c r="P291" s="94">
        <f t="shared" ref="P291:P335" si="67">L291-O291</f>
        <v>15890</v>
      </c>
      <c r="Q291" s="95">
        <f t="shared" si="65"/>
        <v>95.77</v>
      </c>
      <c r="R291" s="55"/>
    </row>
    <row r="292" spans="1:18" ht="15.6" customHeight="1" x14ac:dyDescent="0.2">
      <c r="A292" s="44"/>
      <c r="B292" s="182"/>
      <c r="C292" s="45"/>
      <c r="D292" s="45"/>
      <c r="E292" s="45" t="s">
        <v>90</v>
      </c>
      <c r="F292" s="45"/>
      <c r="G292" s="57" t="s">
        <v>196</v>
      </c>
      <c r="H292" s="91">
        <f>SUM(H293:H302)</f>
        <v>457000</v>
      </c>
      <c r="I292" s="91">
        <f>SUM(I293:I302)</f>
        <v>455000</v>
      </c>
      <c r="J292" s="91">
        <f>SUM(J293:J302)</f>
        <v>2000</v>
      </c>
      <c r="K292" s="93">
        <f t="shared" si="64"/>
        <v>99.56</v>
      </c>
      <c r="L292" s="91">
        <f>SUM(L293:L302)</f>
        <v>338500</v>
      </c>
      <c r="M292" s="74">
        <v>299328</v>
      </c>
      <c r="N292" s="91">
        <f>SUM(N293:N302)</f>
        <v>29062</v>
      </c>
      <c r="O292" s="94">
        <f>SUM(O293:O302)</f>
        <v>328390</v>
      </c>
      <c r="P292" s="94">
        <f t="shared" si="67"/>
        <v>10110</v>
      </c>
      <c r="Q292" s="95">
        <f t="shared" si="65"/>
        <v>97.01</v>
      </c>
      <c r="R292" s="55"/>
    </row>
    <row r="293" spans="1:18" ht="15.6" customHeight="1" x14ac:dyDescent="0.2">
      <c r="A293" s="56"/>
      <c r="B293" s="187"/>
      <c r="C293" s="54"/>
      <c r="D293" s="54"/>
      <c r="E293" s="54"/>
      <c r="F293" s="54" t="s">
        <v>90</v>
      </c>
      <c r="G293" s="59" t="s">
        <v>197</v>
      </c>
      <c r="H293" s="96">
        <v>2000</v>
      </c>
      <c r="I293" s="97">
        <v>1000</v>
      </c>
      <c r="J293" s="96">
        <f t="shared" ref="J293:J316" si="68">H293-I293</f>
        <v>1000</v>
      </c>
      <c r="K293" s="93">
        <f t="shared" si="64"/>
        <v>50</v>
      </c>
      <c r="L293" s="96">
        <v>1000</v>
      </c>
      <c r="M293" s="98">
        <v>994</v>
      </c>
      <c r="N293" s="96">
        <v>0</v>
      </c>
      <c r="O293" s="53">
        <f t="shared" ref="O293:O303" si="69">M293+N293</f>
        <v>994</v>
      </c>
      <c r="P293" s="53">
        <f t="shared" si="67"/>
        <v>6</v>
      </c>
      <c r="Q293" s="95">
        <f t="shared" si="65"/>
        <v>99.4</v>
      </c>
      <c r="R293" s="39"/>
    </row>
    <row r="294" spans="1:18" ht="15.6" customHeight="1" x14ac:dyDescent="0.2">
      <c r="A294" s="56"/>
      <c r="B294" s="187"/>
      <c r="C294" s="54"/>
      <c r="D294" s="54"/>
      <c r="E294" s="54"/>
      <c r="F294" s="54" t="s">
        <v>103</v>
      </c>
      <c r="G294" s="59" t="s">
        <v>245</v>
      </c>
      <c r="H294" s="96">
        <v>1500</v>
      </c>
      <c r="I294" s="97">
        <v>500</v>
      </c>
      <c r="J294" s="96">
        <f t="shared" si="68"/>
        <v>1000</v>
      </c>
      <c r="K294" s="93"/>
      <c r="L294" s="96">
        <v>500</v>
      </c>
      <c r="M294" s="98">
        <v>498</v>
      </c>
      <c r="N294" s="96">
        <v>0</v>
      </c>
      <c r="O294" s="53">
        <f t="shared" si="69"/>
        <v>498</v>
      </c>
      <c r="P294" s="53">
        <f t="shared" si="67"/>
        <v>2</v>
      </c>
      <c r="Q294" s="95"/>
      <c r="R294" s="39"/>
    </row>
    <row r="295" spans="1:18" ht="15.6" customHeight="1" x14ac:dyDescent="0.2">
      <c r="A295" s="56"/>
      <c r="B295" s="187"/>
      <c r="C295" s="54"/>
      <c r="D295" s="54"/>
      <c r="E295" s="54"/>
      <c r="F295" s="54" t="s">
        <v>140</v>
      </c>
      <c r="G295" s="59" t="s">
        <v>246</v>
      </c>
      <c r="H295" s="96">
        <v>221200</v>
      </c>
      <c r="I295" s="97">
        <v>221200</v>
      </c>
      <c r="J295" s="96">
        <f t="shared" si="68"/>
        <v>0</v>
      </c>
      <c r="K295" s="93">
        <f>ROUND(I295/H295*100,2)</f>
        <v>100</v>
      </c>
      <c r="L295" s="96">
        <v>171200</v>
      </c>
      <c r="M295" s="98">
        <v>171200</v>
      </c>
      <c r="N295" s="96">
        <v>0</v>
      </c>
      <c r="O295" s="53">
        <f t="shared" si="69"/>
        <v>171200</v>
      </c>
      <c r="P295" s="53">
        <f t="shared" si="67"/>
        <v>0</v>
      </c>
      <c r="Q295" s="95">
        <f>ROUND(O295/L295*100,2)</f>
        <v>100</v>
      </c>
      <c r="R295" s="39"/>
    </row>
    <row r="296" spans="1:18" ht="15.6" customHeight="1" x14ac:dyDescent="0.2">
      <c r="A296" s="56"/>
      <c r="B296" s="187"/>
      <c r="C296" s="54"/>
      <c r="D296" s="54"/>
      <c r="E296" s="54"/>
      <c r="F296" s="54" t="s">
        <v>21</v>
      </c>
      <c r="G296" s="59" t="s">
        <v>199</v>
      </c>
      <c r="H296" s="96">
        <v>22000</v>
      </c>
      <c r="I296" s="97">
        <v>22000</v>
      </c>
      <c r="J296" s="96">
        <f t="shared" si="68"/>
        <v>0</v>
      </c>
      <c r="K296" s="93">
        <f>ROUND(I296/H296*100,2)</f>
        <v>100</v>
      </c>
      <c r="L296" s="96">
        <v>11000</v>
      </c>
      <c r="M296" s="98">
        <v>10420</v>
      </c>
      <c r="N296" s="96">
        <v>580</v>
      </c>
      <c r="O296" s="53">
        <f t="shared" si="69"/>
        <v>11000</v>
      </c>
      <c r="P296" s="53">
        <f t="shared" si="67"/>
        <v>0</v>
      </c>
      <c r="Q296" s="95">
        <f>ROUND(O296/L296*100,2)</f>
        <v>100</v>
      </c>
      <c r="R296" s="39"/>
    </row>
    <row r="297" spans="1:18" ht="15.6" customHeight="1" x14ac:dyDescent="0.2">
      <c r="A297" s="56"/>
      <c r="B297" s="187"/>
      <c r="C297" s="54"/>
      <c r="D297" s="54"/>
      <c r="E297" s="54"/>
      <c r="F297" s="54" t="s">
        <v>117</v>
      </c>
      <c r="G297" s="59" t="s">
        <v>247</v>
      </c>
      <c r="H297" s="96">
        <v>3300</v>
      </c>
      <c r="I297" s="97">
        <v>3300</v>
      </c>
      <c r="J297" s="96">
        <f t="shared" si="68"/>
        <v>0</v>
      </c>
      <c r="K297" s="93">
        <f>ROUND(I297/H297*100,2)</f>
        <v>100</v>
      </c>
      <c r="L297" s="96">
        <v>3300</v>
      </c>
      <c r="M297" s="98">
        <v>3217</v>
      </c>
      <c r="N297" s="96"/>
      <c r="O297" s="53">
        <f t="shared" si="69"/>
        <v>3217</v>
      </c>
      <c r="P297" s="53">
        <f t="shared" si="67"/>
        <v>83</v>
      </c>
      <c r="Q297" s="95">
        <f>ROUND(O297/L297*100,2)</f>
        <v>97.48</v>
      </c>
      <c r="R297" s="39"/>
    </row>
    <row r="298" spans="1:18" ht="15.6" customHeight="1" x14ac:dyDescent="0.2">
      <c r="A298" s="56"/>
      <c r="B298" s="187"/>
      <c r="C298" s="54"/>
      <c r="D298" s="54"/>
      <c r="E298" s="54"/>
      <c r="F298" s="54" t="s">
        <v>120</v>
      </c>
      <c r="G298" s="59" t="s">
        <v>248</v>
      </c>
      <c r="H298" s="96"/>
      <c r="I298" s="97"/>
      <c r="J298" s="96">
        <f t="shared" si="68"/>
        <v>0</v>
      </c>
      <c r="K298" s="93" t="e">
        <f>ROUND(I298/H298*100,2)</f>
        <v>#DIV/0!</v>
      </c>
      <c r="L298" s="96"/>
      <c r="M298" s="98">
        <v>0</v>
      </c>
      <c r="N298" s="96"/>
      <c r="O298" s="53">
        <f t="shared" si="69"/>
        <v>0</v>
      </c>
      <c r="P298" s="53">
        <f t="shared" si="67"/>
        <v>0</v>
      </c>
      <c r="Q298" s="95" t="e">
        <f>ROUND(O298/L298*100,2)</f>
        <v>#DIV/0!</v>
      </c>
      <c r="R298" s="39"/>
    </row>
    <row r="299" spans="1:18" ht="15.6" customHeight="1" x14ac:dyDescent="0.2">
      <c r="A299" s="56"/>
      <c r="B299" s="187"/>
      <c r="C299" s="54"/>
      <c r="D299" s="54"/>
      <c r="E299" s="54"/>
      <c r="F299" s="54" t="s">
        <v>122</v>
      </c>
      <c r="G299" s="59" t="s">
        <v>249</v>
      </c>
      <c r="H299" s="96"/>
      <c r="I299" s="97"/>
      <c r="J299" s="96">
        <f t="shared" si="68"/>
        <v>0</v>
      </c>
      <c r="K299" s="93"/>
      <c r="L299" s="96"/>
      <c r="M299" s="98">
        <v>0</v>
      </c>
      <c r="N299" s="96"/>
      <c r="O299" s="53">
        <f t="shared" si="69"/>
        <v>0</v>
      </c>
      <c r="P299" s="53">
        <f t="shared" si="67"/>
        <v>0</v>
      </c>
      <c r="Q299" s="95"/>
      <c r="R299" s="39"/>
    </row>
    <row r="300" spans="1:18" ht="15.6" customHeight="1" x14ac:dyDescent="0.2">
      <c r="A300" s="56"/>
      <c r="B300" s="187"/>
      <c r="C300" s="54"/>
      <c r="D300" s="54"/>
      <c r="E300" s="54"/>
      <c r="F300" s="54" t="s">
        <v>124</v>
      </c>
      <c r="G300" s="59" t="s">
        <v>250</v>
      </c>
      <c r="H300" s="96">
        <v>17000</v>
      </c>
      <c r="I300" s="97">
        <v>17000</v>
      </c>
      <c r="J300" s="96">
        <f t="shared" si="68"/>
        <v>0</v>
      </c>
      <c r="K300" s="93">
        <f>ROUND(I300/H300*100,2)</f>
        <v>100</v>
      </c>
      <c r="L300" s="96">
        <v>13700</v>
      </c>
      <c r="M300" s="98">
        <v>11574</v>
      </c>
      <c r="N300" s="96">
        <v>1249</v>
      </c>
      <c r="O300" s="53">
        <f t="shared" si="69"/>
        <v>12823</v>
      </c>
      <c r="P300" s="53">
        <f t="shared" si="67"/>
        <v>877</v>
      </c>
      <c r="Q300" s="95">
        <f>ROUND(O300/L300*100,2)</f>
        <v>93.6</v>
      </c>
      <c r="R300" s="39"/>
    </row>
    <row r="301" spans="1:18" ht="15.6" customHeight="1" x14ac:dyDescent="0.2">
      <c r="A301" s="56"/>
      <c r="B301" s="187"/>
      <c r="C301" s="54"/>
      <c r="D301" s="54"/>
      <c r="E301" s="54"/>
      <c r="F301" s="54" t="s">
        <v>126</v>
      </c>
      <c r="G301" s="59" t="s">
        <v>204</v>
      </c>
      <c r="H301" s="96">
        <v>90000</v>
      </c>
      <c r="I301" s="97">
        <v>90000</v>
      </c>
      <c r="J301" s="96">
        <f t="shared" si="68"/>
        <v>0</v>
      </c>
      <c r="K301" s="93">
        <f>ROUND(I301/H301*100,2)</f>
        <v>100</v>
      </c>
      <c r="L301" s="96">
        <v>57800</v>
      </c>
      <c r="M301" s="98">
        <v>45991</v>
      </c>
      <c r="N301" s="96">
        <v>11689</v>
      </c>
      <c r="O301" s="53">
        <f t="shared" si="69"/>
        <v>57680</v>
      </c>
      <c r="P301" s="53">
        <f t="shared" si="67"/>
        <v>120</v>
      </c>
      <c r="Q301" s="95">
        <f>ROUND(O301/L301*100,2)</f>
        <v>99.79</v>
      </c>
      <c r="R301" s="39"/>
    </row>
    <row r="302" spans="1:18" ht="15.6" customHeight="1" x14ac:dyDescent="0.2">
      <c r="A302" s="56"/>
      <c r="B302" s="187"/>
      <c r="C302" s="54"/>
      <c r="D302" s="54"/>
      <c r="E302" s="54"/>
      <c r="F302" s="54" t="s">
        <v>93</v>
      </c>
      <c r="G302" s="59" t="s">
        <v>205</v>
      </c>
      <c r="H302" s="96">
        <v>100000</v>
      </c>
      <c r="I302" s="97">
        <v>100000</v>
      </c>
      <c r="J302" s="96">
        <f t="shared" si="68"/>
        <v>0</v>
      </c>
      <c r="K302" s="93">
        <f>ROUND(I302/H302*100,2)</f>
        <v>100</v>
      </c>
      <c r="L302" s="96">
        <v>80000</v>
      </c>
      <c r="M302" s="98">
        <v>55434</v>
      </c>
      <c r="N302" s="96">
        <v>15544</v>
      </c>
      <c r="O302" s="53">
        <f t="shared" si="69"/>
        <v>70978</v>
      </c>
      <c r="P302" s="53">
        <f t="shared" si="67"/>
        <v>9022</v>
      </c>
      <c r="Q302" s="95">
        <f>ROUND(O302/L302*100,2)</f>
        <v>88.72</v>
      </c>
      <c r="R302" s="39"/>
    </row>
    <row r="303" spans="1:18" ht="15.6" customHeight="1" x14ac:dyDescent="0.2">
      <c r="A303" s="56"/>
      <c r="B303" s="187"/>
      <c r="C303" s="54"/>
      <c r="D303" s="54"/>
      <c r="E303" s="54" t="s">
        <v>103</v>
      </c>
      <c r="F303" s="54"/>
      <c r="G303" s="59" t="s">
        <v>206</v>
      </c>
      <c r="H303" s="96"/>
      <c r="I303" s="97"/>
      <c r="J303" s="96">
        <f t="shared" si="68"/>
        <v>0</v>
      </c>
      <c r="K303" s="93" t="e">
        <f>ROUND(I303/H303*100,2)</f>
        <v>#DIV/0!</v>
      </c>
      <c r="L303" s="96"/>
      <c r="M303" s="98">
        <v>0</v>
      </c>
      <c r="N303" s="96"/>
      <c r="O303" s="53">
        <f t="shared" si="69"/>
        <v>0</v>
      </c>
      <c r="P303" s="53">
        <f t="shared" si="67"/>
        <v>0</v>
      </c>
      <c r="Q303" s="95" t="e">
        <f>ROUND(O303/L303*100,2)</f>
        <v>#DIV/0!</v>
      </c>
      <c r="R303" s="39"/>
    </row>
    <row r="304" spans="1:18" ht="15.6" customHeight="1" x14ac:dyDescent="0.2">
      <c r="A304" s="44"/>
      <c r="B304" s="182"/>
      <c r="C304" s="45"/>
      <c r="D304" s="45"/>
      <c r="E304" s="45" t="s">
        <v>117</v>
      </c>
      <c r="F304" s="45"/>
      <c r="G304" s="57" t="s">
        <v>155</v>
      </c>
      <c r="H304" s="91">
        <f>H305+H306+H307</f>
        <v>0</v>
      </c>
      <c r="I304" s="92"/>
      <c r="J304" s="96">
        <f t="shared" si="68"/>
        <v>0</v>
      </c>
      <c r="K304" s="93"/>
      <c r="L304" s="91">
        <f>L305+L306+L307</f>
        <v>0</v>
      </c>
      <c r="M304" s="74">
        <v>0</v>
      </c>
      <c r="N304" s="91">
        <f>N305+N306+N307</f>
        <v>0</v>
      </c>
      <c r="O304" s="94">
        <f>O305+O306+O307</f>
        <v>0</v>
      </c>
      <c r="P304" s="94">
        <f t="shared" si="67"/>
        <v>0</v>
      </c>
      <c r="Q304" s="95"/>
      <c r="R304" s="55"/>
    </row>
    <row r="305" spans="1:18" ht="15.6" customHeight="1" x14ac:dyDescent="0.2">
      <c r="A305" s="56"/>
      <c r="B305" s="187"/>
      <c r="C305" s="54"/>
      <c r="D305" s="54"/>
      <c r="E305" s="54"/>
      <c r="F305" s="54" t="s">
        <v>90</v>
      </c>
      <c r="G305" s="59" t="s">
        <v>251</v>
      </c>
      <c r="H305" s="96"/>
      <c r="I305" s="97"/>
      <c r="J305" s="96">
        <f t="shared" si="68"/>
        <v>0</v>
      </c>
      <c r="K305" s="93"/>
      <c r="L305" s="96"/>
      <c r="M305" s="98">
        <v>0</v>
      </c>
      <c r="N305" s="96"/>
      <c r="O305" s="53">
        <f>M305+N305</f>
        <v>0</v>
      </c>
      <c r="P305" s="53">
        <f t="shared" si="67"/>
        <v>0</v>
      </c>
      <c r="Q305" s="95"/>
      <c r="R305" s="39"/>
    </row>
    <row r="306" spans="1:18" ht="15.6" customHeight="1" x14ac:dyDescent="0.2">
      <c r="A306" s="56"/>
      <c r="B306" s="187"/>
      <c r="C306" s="54"/>
      <c r="D306" s="54"/>
      <c r="E306" s="54"/>
      <c r="F306" s="54" t="s">
        <v>140</v>
      </c>
      <c r="G306" s="59" t="s">
        <v>252</v>
      </c>
      <c r="H306" s="96"/>
      <c r="I306" s="97"/>
      <c r="J306" s="96">
        <f t="shared" si="68"/>
        <v>0</v>
      </c>
      <c r="K306" s="93"/>
      <c r="L306" s="96"/>
      <c r="M306" s="98">
        <v>0</v>
      </c>
      <c r="N306" s="96"/>
      <c r="O306" s="53">
        <f>M306+N306</f>
        <v>0</v>
      </c>
      <c r="P306" s="53">
        <f t="shared" si="67"/>
        <v>0</v>
      </c>
      <c r="Q306" s="95"/>
      <c r="R306" s="39"/>
    </row>
    <row r="307" spans="1:18" ht="15.6" customHeight="1" x14ac:dyDescent="0.2">
      <c r="A307" s="56"/>
      <c r="B307" s="187"/>
      <c r="C307" s="54"/>
      <c r="D307" s="54"/>
      <c r="E307" s="54"/>
      <c r="F307" s="54" t="s">
        <v>93</v>
      </c>
      <c r="G307" s="59" t="s">
        <v>253</v>
      </c>
      <c r="H307" s="96"/>
      <c r="I307" s="97"/>
      <c r="J307" s="96">
        <f t="shared" si="68"/>
        <v>0</v>
      </c>
      <c r="K307" s="93"/>
      <c r="L307" s="96"/>
      <c r="M307" s="98">
        <v>0</v>
      </c>
      <c r="N307" s="96"/>
      <c r="O307" s="53">
        <f>M307+N307</f>
        <v>0</v>
      </c>
      <c r="P307" s="53">
        <f t="shared" si="67"/>
        <v>0</v>
      </c>
      <c r="Q307" s="95"/>
      <c r="R307" s="39"/>
    </row>
    <row r="308" spans="1:18" ht="15.6" customHeight="1" x14ac:dyDescent="0.2">
      <c r="A308" s="44"/>
      <c r="B308" s="182"/>
      <c r="C308" s="45"/>
      <c r="D308" s="45"/>
      <c r="E308" s="45" t="s">
        <v>120</v>
      </c>
      <c r="F308" s="45"/>
      <c r="G308" s="57" t="s">
        <v>254</v>
      </c>
      <c r="H308" s="91">
        <f>H309+H310</f>
        <v>6000</v>
      </c>
      <c r="I308" s="92">
        <f>I309</f>
        <v>4200</v>
      </c>
      <c r="J308" s="96">
        <f t="shared" si="68"/>
        <v>1800</v>
      </c>
      <c r="K308" s="93">
        <f>ROUND(I308/H308*100,2)</f>
        <v>70</v>
      </c>
      <c r="L308" s="91">
        <f>L309+L310</f>
        <v>3500</v>
      </c>
      <c r="M308" s="74">
        <v>3454</v>
      </c>
      <c r="N308" s="91">
        <f>N309+N310</f>
        <v>1000</v>
      </c>
      <c r="O308" s="94">
        <f>O309+O310</f>
        <v>3454</v>
      </c>
      <c r="P308" s="94">
        <f t="shared" si="67"/>
        <v>46</v>
      </c>
      <c r="Q308" s="95">
        <f>ROUND(O308/L308*100,2)</f>
        <v>98.69</v>
      </c>
      <c r="R308" s="55"/>
    </row>
    <row r="309" spans="1:18" ht="15.6" customHeight="1" x14ac:dyDescent="0.2">
      <c r="A309" s="56"/>
      <c r="B309" s="187"/>
      <c r="C309" s="54"/>
      <c r="D309" s="54"/>
      <c r="E309" s="54"/>
      <c r="F309" s="54" t="s">
        <v>90</v>
      </c>
      <c r="G309" s="59" t="s">
        <v>209</v>
      </c>
      <c r="H309" s="96">
        <v>6000</v>
      </c>
      <c r="I309" s="97">
        <v>4200</v>
      </c>
      <c r="J309" s="96">
        <f t="shared" si="68"/>
        <v>1800</v>
      </c>
      <c r="K309" s="93">
        <f>ROUND(I309/H309*100,2)</f>
        <v>70</v>
      </c>
      <c r="L309" s="96">
        <v>3500</v>
      </c>
      <c r="M309" s="98">
        <v>2454</v>
      </c>
      <c r="N309" s="96">
        <v>1000</v>
      </c>
      <c r="O309" s="53">
        <f t="shared" ref="O309:O316" si="70">M309+N309</f>
        <v>3454</v>
      </c>
      <c r="P309" s="53">
        <f t="shared" si="67"/>
        <v>46</v>
      </c>
      <c r="Q309" s="95">
        <f>ROUND(O309/L309*100,2)</f>
        <v>98.69</v>
      </c>
      <c r="R309" s="39"/>
    </row>
    <row r="310" spans="1:18" ht="15.6" customHeight="1" x14ac:dyDescent="0.2">
      <c r="A310" s="56"/>
      <c r="B310" s="187"/>
      <c r="C310" s="54"/>
      <c r="D310" s="54"/>
      <c r="E310" s="54"/>
      <c r="F310" s="54" t="s">
        <v>103</v>
      </c>
      <c r="G310" s="59" t="s">
        <v>210</v>
      </c>
      <c r="H310" s="96"/>
      <c r="I310" s="97"/>
      <c r="J310" s="96">
        <f t="shared" si="68"/>
        <v>0</v>
      </c>
      <c r="K310" s="93"/>
      <c r="L310" s="96"/>
      <c r="M310" s="98">
        <v>0</v>
      </c>
      <c r="N310" s="96"/>
      <c r="O310" s="53">
        <f t="shared" si="70"/>
        <v>0</v>
      </c>
      <c r="P310" s="53">
        <f t="shared" si="67"/>
        <v>0</v>
      </c>
      <c r="Q310" s="95"/>
      <c r="R310" s="39"/>
    </row>
    <row r="311" spans="1:18" ht="15.6" customHeight="1" x14ac:dyDescent="0.2">
      <c r="A311" s="56"/>
      <c r="B311" s="187"/>
      <c r="C311" s="54"/>
      <c r="D311" s="54"/>
      <c r="E311" s="54">
        <v>11</v>
      </c>
      <c r="F311" s="54"/>
      <c r="G311" s="59" t="s">
        <v>255</v>
      </c>
      <c r="H311" s="96">
        <v>0</v>
      </c>
      <c r="I311" s="97"/>
      <c r="J311" s="96">
        <f t="shared" si="68"/>
        <v>0</v>
      </c>
      <c r="K311" s="93" t="e">
        <f>ROUND(I311/H311*100,2)</f>
        <v>#DIV/0!</v>
      </c>
      <c r="L311" s="96">
        <v>0</v>
      </c>
      <c r="M311" s="98">
        <v>0</v>
      </c>
      <c r="N311" s="96"/>
      <c r="O311" s="53">
        <f t="shared" si="70"/>
        <v>0</v>
      </c>
      <c r="P311" s="53">
        <f t="shared" si="67"/>
        <v>0</v>
      </c>
      <c r="Q311" s="95" t="e">
        <f>ROUND(O311/L311*100,2)</f>
        <v>#DIV/0!</v>
      </c>
      <c r="R311" s="39"/>
    </row>
    <row r="312" spans="1:18" ht="15.6" customHeight="1" x14ac:dyDescent="0.2">
      <c r="A312" s="56"/>
      <c r="B312" s="187"/>
      <c r="C312" s="54"/>
      <c r="D312" s="54"/>
      <c r="E312" s="54">
        <v>12</v>
      </c>
      <c r="F312" s="54"/>
      <c r="G312" s="59" t="s">
        <v>256</v>
      </c>
      <c r="H312" s="96"/>
      <c r="I312" s="97"/>
      <c r="J312" s="96">
        <f t="shared" si="68"/>
        <v>0</v>
      </c>
      <c r="K312" s="93"/>
      <c r="L312" s="96"/>
      <c r="M312" s="98">
        <v>0</v>
      </c>
      <c r="N312" s="96"/>
      <c r="O312" s="53">
        <f t="shared" si="70"/>
        <v>0</v>
      </c>
      <c r="P312" s="53">
        <f t="shared" si="67"/>
        <v>0</v>
      </c>
      <c r="Q312" s="95"/>
      <c r="R312" s="39"/>
    </row>
    <row r="313" spans="1:18" ht="15.6" customHeight="1" x14ac:dyDescent="0.2">
      <c r="A313" s="56"/>
      <c r="B313" s="187"/>
      <c r="C313" s="54"/>
      <c r="D313" s="54"/>
      <c r="E313" s="54">
        <v>13</v>
      </c>
      <c r="F313" s="54"/>
      <c r="G313" s="59" t="s">
        <v>212</v>
      </c>
      <c r="H313" s="96">
        <v>0</v>
      </c>
      <c r="I313" s="97"/>
      <c r="J313" s="96">
        <f t="shared" si="68"/>
        <v>0</v>
      </c>
      <c r="K313" s="93" t="e">
        <f>ROUND(I313/H313*100,2)</f>
        <v>#DIV/0!</v>
      </c>
      <c r="L313" s="96">
        <v>0</v>
      </c>
      <c r="M313" s="98">
        <v>0</v>
      </c>
      <c r="N313" s="96"/>
      <c r="O313" s="53">
        <f t="shared" si="70"/>
        <v>0</v>
      </c>
      <c r="P313" s="53">
        <f t="shared" si="67"/>
        <v>0</v>
      </c>
      <c r="Q313" s="95" t="e">
        <f>ROUND(O313/L313*100,2)</f>
        <v>#DIV/0!</v>
      </c>
      <c r="R313" s="39"/>
    </row>
    <row r="314" spans="1:18" ht="15.6" customHeight="1" x14ac:dyDescent="0.2">
      <c r="A314" s="56"/>
      <c r="B314" s="187"/>
      <c r="C314" s="54"/>
      <c r="D314" s="54"/>
      <c r="E314" s="54">
        <v>14</v>
      </c>
      <c r="F314" s="54"/>
      <c r="G314" s="59" t="s">
        <v>257</v>
      </c>
      <c r="H314" s="96"/>
      <c r="I314" s="97"/>
      <c r="J314" s="96">
        <f t="shared" si="68"/>
        <v>0</v>
      </c>
      <c r="K314" s="93"/>
      <c r="L314" s="96"/>
      <c r="M314" s="98">
        <v>0</v>
      </c>
      <c r="N314" s="96"/>
      <c r="O314" s="53">
        <f t="shared" si="70"/>
        <v>0</v>
      </c>
      <c r="P314" s="53">
        <f t="shared" si="67"/>
        <v>0</v>
      </c>
      <c r="Q314" s="95"/>
      <c r="R314" s="39"/>
    </row>
    <row r="315" spans="1:18" ht="15.6" customHeight="1" x14ac:dyDescent="0.2">
      <c r="A315" s="56"/>
      <c r="B315" s="187"/>
      <c r="C315" s="54"/>
      <c r="D315" s="54"/>
      <c r="E315" s="54">
        <v>16</v>
      </c>
      <c r="F315" s="54"/>
      <c r="G315" s="59" t="s">
        <v>258</v>
      </c>
      <c r="H315" s="96"/>
      <c r="I315" s="97"/>
      <c r="J315" s="96">
        <f t="shared" si="68"/>
        <v>0</v>
      </c>
      <c r="K315" s="93"/>
      <c r="L315" s="96"/>
      <c r="M315" s="98">
        <v>0</v>
      </c>
      <c r="N315" s="96"/>
      <c r="O315" s="53">
        <f t="shared" si="70"/>
        <v>0</v>
      </c>
      <c r="P315" s="53">
        <f t="shared" si="67"/>
        <v>0</v>
      </c>
      <c r="Q315" s="95"/>
      <c r="R315" s="39"/>
    </row>
    <row r="316" spans="1:18" ht="27.6" customHeight="1" x14ac:dyDescent="0.2">
      <c r="A316" s="56"/>
      <c r="B316" s="187"/>
      <c r="C316" s="54"/>
      <c r="D316" s="54"/>
      <c r="E316" s="54">
        <v>25</v>
      </c>
      <c r="F316" s="54"/>
      <c r="G316" s="46" t="s">
        <v>259</v>
      </c>
      <c r="H316" s="96"/>
      <c r="I316" s="97"/>
      <c r="J316" s="96">
        <f t="shared" si="68"/>
        <v>0</v>
      </c>
      <c r="K316" s="93"/>
      <c r="L316" s="96"/>
      <c r="M316" s="98">
        <v>0</v>
      </c>
      <c r="N316" s="96"/>
      <c r="O316" s="53">
        <f t="shared" si="70"/>
        <v>0</v>
      </c>
      <c r="P316" s="53">
        <f t="shared" si="67"/>
        <v>0</v>
      </c>
      <c r="Q316" s="95"/>
      <c r="R316" s="39"/>
    </row>
    <row r="317" spans="1:18" ht="15.6" customHeight="1" x14ac:dyDescent="0.2">
      <c r="A317" s="44"/>
      <c r="B317" s="182"/>
      <c r="C317" s="45"/>
      <c r="D317" s="45"/>
      <c r="E317" s="45" t="s">
        <v>93</v>
      </c>
      <c r="F317" s="45"/>
      <c r="G317" s="90" t="s">
        <v>260</v>
      </c>
      <c r="H317" s="91">
        <f>+H318+H319+H320+H321+H322+H323</f>
        <v>65400</v>
      </c>
      <c r="I317" s="92">
        <f>I319+I321+I323</f>
        <v>28400</v>
      </c>
      <c r="J317" s="91">
        <f>+J318+J319+J320+J321+J322+J323</f>
        <v>37000</v>
      </c>
      <c r="K317" s="93">
        <f>ROUND(I317/H317*100,2)</f>
        <v>43.43</v>
      </c>
      <c r="L317" s="91">
        <f>+L318+L319+L320+L321+L322+L323</f>
        <v>33400</v>
      </c>
      <c r="M317" s="74">
        <v>24213</v>
      </c>
      <c r="N317" s="91">
        <f>+N318+N319+N320+N321+N322+N323</f>
        <v>3453</v>
      </c>
      <c r="O317" s="94">
        <f>+O318+O319+O320+O321+O322+O323</f>
        <v>27666</v>
      </c>
      <c r="P317" s="94">
        <f t="shared" si="67"/>
        <v>5734</v>
      </c>
      <c r="Q317" s="95">
        <f>ROUND(O317/L317*100,2)</f>
        <v>82.83</v>
      </c>
      <c r="R317" s="55"/>
    </row>
    <row r="318" spans="1:18" ht="15.6" customHeight="1" x14ac:dyDescent="0.2">
      <c r="A318" s="56"/>
      <c r="B318" s="187"/>
      <c r="C318" s="54"/>
      <c r="D318" s="54"/>
      <c r="E318" s="54"/>
      <c r="F318" s="54" t="s">
        <v>103</v>
      </c>
      <c r="G318" s="59" t="s">
        <v>261</v>
      </c>
      <c r="H318" s="96"/>
      <c r="I318" s="97"/>
      <c r="J318" s="96">
        <f t="shared" ref="J318:J326" si="71">H318-I318</f>
        <v>0</v>
      </c>
      <c r="K318" s="93"/>
      <c r="L318" s="96"/>
      <c r="M318" s="98">
        <v>0</v>
      </c>
      <c r="N318" s="96"/>
      <c r="O318" s="53">
        <f t="shared" ref="O318:O323" si="72">M318+N318</f>
        <v>0</v>
      </c>
      <c r="P318" s="53">
        <f t="shared" si="67"/>
        <v>0</v>
      </c>
      <c r="Q318" s="95"/>
      <c r="R318" s="39"/>
    </row>
    <row r="319" spans="1:18" ht="15.6" customHeight="1" x14ac:dyDescent="0.2">
      <c r="A319" s="56"/>
      <c r="B319" s="187"/>
      <c r="C319" s="54"/>
      <c r="D319" s="54"/>
      <c r="E319" s="54"/>
      <c r="F319" s="54" t="s">
        <v>140</v>
      </c>
      <c r="G319" s="46" t="s">
        <v>215</v>
      </c>
      <c r="H319" s="96">
        <v>3900</v>
      </c>
      <c r="I319" s="97">
        <v>3900</v>
      </c>
      <c r="J319" s="96">
        <f t="shared" si="71"/>
        <v>0</v>
      </c>
      <c r="K319" s="93"/>
      <c r="L319" s="96">
        <v>3900</v>
      </c>
      <c r="M319" s="98">
        <v>3422</v>
      </c>
      <c r="N319" s="96">
        <v>0</v>
      </c>
      <c r="O319" s="53">
        <f t="shared" si="72"/>
        <v>3422</v>
      </c>
      <c r="P319" s="53">
        <f t="shared" si="67"/>
        <v>478</v>
      </c>
      <c r="Q319" s="95"/>
      <c r="R319" s="39"/>
    </row>
    <row r="320" spans="1:18" ht="15.6" customHeight="1" x14ac:dyDescent="0.2">
      <c r="A320" s="56"/>
      <c r="B320" s="187"/>
      <c r="C320" s="54"/>
      <c r="D320" s="54"/>
      <c r="E320" s="54"/>
      <c r="F320" s="54" t="s">
        <v>21</v>
      </c>
      <c r="G320" s="59" t="s">
        <v>216</v>
      </c>
      <c r="H320" s="96"/>
      <c r="I320" s="97"/>
      <c r="J320" s="96">
        <f t="shared" si="71"/>
        <v>0</v>
      </c>
      <c r="K320" s="93" t="e">
        <f>ROUND(I320/H320*100,2)</f>
        <v>#DIV/0!</v>
      </c>
      <c r="L320" s="96"/>
      <c r="M320" s="98">
        <v>0</v>
      </c>
      <c r="N320" s="96"/>
      <c r="O320" s="53">
        <f t="shared" si="72"/>
        <v>0</v>
      </c>
      <c r="P320" s="53">
        <f t="shared" si="67"/>
        <v>0</v>
      </c>
      <c r="Q320" s="95" t="e">
        <f>ROUND(O320/L320*100,2)</f>
        <v>#DIV/0!</v>
      </c>
      <c r="R320" s="39"/>
    </row>
    <row r="321" spans="1:21" ht="15.6" customHeight="1" x14ac:dyDescent="0.2">
      <c r="A321" s="56"/>
      <c r="B321" s="187"/>
      <c r="C321" s="54"/>
      <c r="D321" s="54"/>
      <c r="E321" s="54"/>
      <c r="F321" s="54" t="s">
        <v>120</v>
      </c>
      <c r="G321" s="59" t="s">
        <v>262</v>
      </c>
      <c r="H321" s="96">
        <v>60000</v>
      </c>
      <c r="I321" s="97">
        <v>23000</v>
      </c>
      <c r="J321" s="96">
        <f t="shared" si="71"/>
        <v>37000</v>
      </c>
      <c r="K321" s="93">
        <f>ROUND(I321/H321*100,2)</f>
        <v>38.33</v>
      </c>
      <c r="L321" s="96">
        <v>28000</v>
      </c>
      <c r="M321" s="98">
        <v>19397</v>
      </c>
      <c r="N321" s="96">
        <v>3453</v>
      </c>
      <c r="O321" s="53">
        <f t="shared" si="72"/>
        <v>22850</v>
      </c>
      <c r="P321" s="53">
        <f t="shared" si="67"/>
        <v>5150</v>
      </c>
      <c r="Q321" s="95">
        <f>ROUND(O321/L321*100,2)</f>
        <v>81.61</v>
      </c>
      <c r="R321" s="39"/>
    </row>
    <row r="322" spans="1:21" ht="15.6" customHeight="1" x14ac:dyDescent="0.2">
      <c r="A322" s="56"/>
      <c r="B322" s="187"/>
      <c r="C322" s="54"/>
      <c r="D322" s="54"/>
      <c r="E322" s="54"/>
      <c r="F322" s="54" t="s">
        <v>126</v>
      </c>
      <c r="G322" s="59" t="s">
        <v>263</v>
      </c>
      <c r="H322" s="96"/>
      <c r="I322" s="97"/>
      <c r="J322" s="96">
        <f t="shared" si="71"/>
        <v>0</v>
      </c>
      <c r="K322" s="93"/>
      <c r="L322" s="96"/>
      <c r="M322" s="98">
        <v>0</v>
      </c>
      <c r="N322" s="96"/>
      <c r="O322" s="53">
        <f t="shared" si="72"/>
        <v>0</v>
      </c>
      <c r="P322" s="53">
        <f t="shared" si="67"/>
        <v>0</v>
      </c>
      <c r="Q322" s="95"/>
      <c r="R322" s="39"/>
    </row>
    <row r="323" spans="1:21" ht="15.6" customHeight="1" x14ac:dyDescent="0.2">
      <c r="A323" s="56"/>
      <c r="B323" s="187"/>
      <c r="C323" s="54"/>
      <c r="D323" s="54"/>
      <c r="E323" s="54"/>
      <c r="F323" s="54" t="s">
        <v>93</v>
      </c>
      <c r="G323" s="59" t="s">
        <v>217</v>
      </c>
      <c r="H323" s="96">
        <v>1500</v>
      </c>
      <c r="I323" s="97">
        <v>1500</v>
      </c>
      <c r="J323" s="96">
        <f t="shared" si="71"/>
        <v>0</v>
      </c>
      <c r="K323" s="93">
        <f>ROUND(I323/H323*100,2)</f>
        <v>100</v>
      </c>
      <c r="L323" s="96">
        <v>1500</v>
      </c>
      <c r="M323" s="98">
        <v>1394</v>
      </c>
      <c r="N323" s="96">
        <v>0</v>
      </c>
      <c r="O323" s="53">
        <f t="shared" si="72"/>
        <v>1394</v>
      </c>
      <c r="P323" s="53">
        <f t="shared" si="67"/>
        <v>106</v>
      </c>
      <c r="Q323" s="95">
        <f>ROUND(O323/L323*100,2)</f>
        <v>92.93</v>
      </c>
      <c r="R323" s="39"/>
    </row>
    <row r="324" spans="1:21" ht="15.6" customHeight="1" x14ac:dyDescent="0.2">
      <c r="A324" s="44"/>
      <c r="B324" s="182"/>
      <c r="C324" s="45"/>
      <c r="D324" s="45" t="s">
        <v>93</v>
      </c>
      <c r="E324" s="45"/>
      <c r="F324" s="45"/>
      <c r="G324" s="90" t="s">
        <v>264</v>
      </c>
      <c r="H324" s="91">
        <v>0</v>
      </c>
      <c r="I324" s="92"/>
      <c r="J324" s="96">
        <f t="shared" si="71"/>
        <v>0</v>
      </c>
      <c r="K324" s="93"/>
      <c r="L324" s="91">
        <v>0</v>
      </c>
      <c r="M324" s="74">
        <v>0</v>
      </c>
      <c r="N324" s="91">
        <f t="shared" ref="N324:O325" si="73">N325</f>
        <v>0</v>
      </c>
      <c r="O324" s="94">
        <f t="shared" si="73"/>
        <v>0</v>
      </c>
      <c r="P324" s="94">
        <f t="shared" si="67"/>
        <v>0</v>
      </c>
      <c r="Q324" s="95"/>
      <c r="R324" s="39"/>
    </row>
    <row r="325" spans="1:21" ht="15.6" customHeight="1" x14ac:dyDescent="0.2">
      <c r="A325" s="44"/>
      <c r="B325" s="182"/>
      <c r="C325" s="45"/>
      <c r="D325" s="45"/>
      <c r="E325" s="60" t="s">
        <v>265</v>
      </c>
      <c r="F325" s="45"/>
      <c r="G325" s="57" t="s">
        <v>266</v>
      </c>
      <c r="H325" s="91">
        <v>0</v>
      </c>
      <c r="I325" s="92"/>
      <c r="J325" s="96">
        <f t="shared" si="71"/>
        <v>0</v>
      </c>
      <c r="K325" s="93"/>
      <c r="L325" s="91">
        <v>0</v>
      </c>
      <c r="M325" s="74">
        <v>0</v>
      </c>
      <c r="N325" s="91">
        <f t="shared" si="73"/>
        <v>0</v>
      </c>
      <c r="O325" s="94">
        <f t="shared" si="73"/>
        <v>0</v>
      </c>
      <c r="P325" s="94">
        <f t="shared" si="67"/>
        <v>0</v>
      </c>
      <c r="Q325" s="95"/>
      <c r="R325" s="39"/>
    </row>
    <row r="326" spans="1:21" ht="15.6" customHeight="1" x14ac:dyDescent="0.2">
      <c r="A326" s="56"/>
      <c r="B326" s="187"/>
      <c r="C326" s="54"/>
      <c r="D326" s="54"/>
      <c r="E326" s="54"/>
      <c r="F326" s="54" t="s">
        <v>103</v>
      </c>
      <c r="G326" s="59" t="s">
        <v>267</v>
      </c>
      <c r="H326" s="96"/>
      <c r="I326" s="97"/>
      <c r="J326" s="96">
        <f t="shared" si="71"/>
        <v>0</v>
      </c>
      <c r="K326" s="93"/>
      <c r="L326" s="96"/>
      <c r="M326" s="98">
        <v>0</v>
      </c>
      <c r="N326" s="96"/>
      <c r="O326" s="53">
        <f>M326+N326</f>
        <v>0</v>
      </c>
      <c r="P326" s="53">
        <f t="shared" si="67"/>
        <v>0</v>
      </c>
      <c r="Q326" s="95"/>
      <c r="R326" s="39"/>
    </row>
    <row r="327" spans="1:21" ht="27.6" customHeight="1" x14ac:dyDescent="0.2">
      <c r="A327" s="44"/>
      <c r="B327" s="182"/>
      <c r="C327" s="45"/>
      <c r="D327" s="45">
        <v>51</v>
      </c>
      <c r="E327" s="45"/>
      <c r="F327" s="45"/>
      <c r="G327" s="90" t="s">
        <v>73</v>
      </c>
      <c r="H327" s="91">
        <f>H328</f>
        <v>1732000</v>
      </c>
      <c r="I327" s="92">
        <f>I328</f>
        <v>1001100</v>
      </c>
      <c r="J327" s="91">
        <f>J328</f>
        <v>730900</v>
      </c>
      <c r="K327" s="93">
        <f>ROUND(I327/H327*100,2)</f>
        <v>57.8</v>
      </c>
      <c r="L327" s="91">
        <f>L328</f>
        <v>1128300</v>
      </c>
      <c r="M327" s="74">
        <v>847555</v>
      </c>
      <c r="N327" s="91">
        <f>N328</f>
        <v>149050</v>
      </c>
      <c r="O327" s="94">
        <f>O328</f>
        <v>996605</v>
      </c>
      <c r="P327" s="94">
        <f t="shared" si="67"/>
        <v>131695</v>
      </c>
      <c r="Q327" s="95">
        <f>ROUND(O327/L327*100,2)</f>
        <v>88.33</v>
      </c>
      <c r="R327" s="55"/>
    </row>
    <row r="328" spans="1:21" ht="15.6" customHeight="1" x14ac:dyDescent="0.2">
      <c r="A328" s="44"/>
      <c r="B328" s="182"/>
      <c r="C328" s="45"/>
      <c r="D328" s="45"/>
      <c r="E328" s="45" t="s">
        <v>90</v>
      </c>
      <c r="F328" s="45"/>
      <c r="G328" s="57" t="s">
        <v>95</v>
      </c>
      <c r="H328" s="91">
        <f>H329+H330+H331</f>
        <v>1732000</v>
      </c>
      <c r="I328" s="92">
        <f>I329</f>
        <v>1001100</v>
      </c>
      <c r="J328" s="91">
        <f>J329+J330+J331</f>
        <v>730900</v>
      </c>
      <c r="K328" s="93">
        <f>ROUND(I328/H328*100,2)</f>
        <v>57.8</v>
      </c>
      <c r="L328" s="91">
        <f>L329+L330+L331</f>
        <v>1128300</v>
      </c>
      <c r="M328" s="74">
        <v>847555</v>
      </c>
      <c r="N328" s="91">
        <f>N329+N330+N331</f>
        <v>149050</v>
      </c>
      <c r="O328" s="94">
        <f>O329+O330+O331</f>
        <v>996605</v>
      </c>
      <c r="P328" s="94">
        <f t="shared" si="67"/>
        <v>131695</v>
      </c>
      <c r="Q328" s="95">
        <f>ROUND(O328/L328*100,2)</f>
        <v>88.33</v>
      </c>
      <c r="R328" s="55"/>
    </row>
    <row r="329" spans="1:21" ht="27.6" customHeight="1" x14ac:dyDescent="0.2">
      <c r="A329" s="56"/>
      <c r="B329" s="187"/>
      <c r="C329" s="54"/>
      <c r="D329" s="54"/>
      <c r="E329" s="54"/>
      <c r="F329" s="54">
        <v>17</v>
      </c>
      <c r="G329" s="59" t="s">
        <v>97</v>
      </c>
      <c r="H329" s="96">
        <v>1732000</v>
      </c>
      <c r="I329" s="97">
        <v>1001100</v>
      </c>
      <c r="J329" s="96">
        <f>H329-I329</f>
        <v>730900</v>
      </c>
      <c r="K329" s="93">
        <f>ROUND(I329/H329*100,2)</f>
        <v>57.8</v>
      </c>
      <c r="L329" s="96">
        <v>1128300</v>
      </c>
      <c r="M329" s="98">
        <v>847555</v>
      </c>
      <c r="N329" s="96">
        <v>149050</v>
      </c>
      <c r="O329" s="53">
        <f>M329+N329</f>
        <v>996605</v>
      </c>
      <c r="P329" s="53">
        <f t="shared" si="67"/>
        <v>131695</v>
      </c>
      <c r="Q329" s="95">
        <f>ROUND(O329/L329*100,2)</f>
        <v>88.33</v>
      </c>
      <c r="R329" s="39"/>
    </row>
    <row r="330" spans="1:21" ht="27.6" customHeight="1" x14ac:dyDescent="0.2">
      <c r="A330" s="56"/>
      <c r="B330" s="187"/>
      <c r="C330" s="54"/>
      <c r="D330" s="54"/>
      <c r="E330" s="54"/>
      <c r="F330" s="54">
        <v>19</v>
      </c>
      <c r="G330" s="59" t="s">
        <v>99</v>
      </c>
      <c r="H330" s="96"/>
      <c r="I330" s="97"/>
      <c r="J330" s="96">
        <f>H330-I330</f>
        <v>0</v>
      </c>
      <c r="K330" s="93"/>
      <c r="L330" s="96"/>
      <c r="M330" s="98">
        <v>0</v>
      </c>
      <c r="N330" s="96"/>
      <c r="O330" s="53">
        <f>M330+N330</f>
        <v>0</v>
      </c>
      <c r="P330" s="53">
        <f t="shared" si="67"/>
        <v>0</v>
      </c>
      <c r="Q330" s="95"/>
      <c r="R330" s="39"/>
    </row>
    <row r="331" spans="1:21" ht="55.15" customHeight="1" x14ac:dyDescent="0.2">
      <c r="A331" s="56"/>
      <c r="B331" s="187"/>
      <c r="C331" s="54"/>
      <c r="D331" s="54"/>
      <c r="E331" s="54"/>
      <c r="F331" s="54" t="s">
        <v>92</v>
      </c>
      <c r="G331" s="59" t="s">
        <v>100</v>
      </c>
      <c r="H331" s="96"/>
      <c r="I331" s="97"/>
      <c r="J331" s="96">
        <f>H331-I331</f>
        <v>0</v>
      </c>
      <c r="K331" s="93"/>
      <c r="L331" s="96"/>
      <c r="M331" s="98">
        <v>0</v>
      </c>
      <c r="N331" s="96"/>
      <c r="O331" s="53">
        <f>M331+N331</f>
        <v>0</v>
      </c>
      <c r="P331" s="53">
        <f t="shared" si="67"/>
        <v>0</v>
      </c>
      <c r="Q331" s="95"/>
      <c r="R331" s="39"/>
    </row>
    <row r="332" spans="1:21" ht="15.6" customHeight="1" x14ac:dyDescent="0.2">
      <c r="A332" s="44"/>
      <c r="B332" s="182"/>
      <c r="C332" s="45"/>
      <c r="D332" s="45">
        <v>57</v>
      </c>
      <c r="E332" s="45"/>
      <c r="F332" s="45"/>
      <c r="G332" s="90" t="s">
        <v>79</v>
      </c>
      <c r="H332" s="91">
        <f>H333+H353</f>
        <v>7398000</v>
      </c>
      <c r="I332" s="92">
        <f>I333</f>
        <v>4124000</v>
      </c>
      <c r="J332" s="91">
        <f>J333+J352</f>
        <v>3274000</v>
      </c>
      <c r="K332" s="93">
        <f>ROUND(I332/H332*100,2)</f>
        <v>55.74</v>
      </c>
      <c r="L332" s="91">
        <f>L333+L353</f>
        <v>4127100</v>
      </c>
      <c r="M332" s="74">
        <v>3476405</v>
      </c>
      <c r="N332" s="91">
        <f>N333+N354+N355+N356</f>
        <v>619979</v>
      </c>
      <c r="O332" s="94">
        <f>O333+O352</f>
        <v>4096384</v>
      </c>
      <c r="P332" s="94">
        <f t="shared" si="67"/>
        <v>30716</v>
      </c>
      <c r="Q332" s="95">
        <f>ROUND(O332/L332*100,2)</f>
        <v>99.26</v>
      </c>
      <c r="R332" s="55"/>
    </row>
    <row r="333" spans="1:21" ht="15.6" customHeight="1" x14ac:dyDescent="0.2">
      <c r="A333" s="44"/>
      <c r="B333" s="182"/>
      <c r="C333" s="45"/>
      <c r="D333" s="45"/>
      <c r="E333" s="45" t="s">
        <v>90</v>
      </c>
      <c r="F333" s="45"/>
      <c r="G333" s="57" t="s">
        <v>102</v>
      </c>
      <c r="H333" s="91">
        <v>7398000</v>
      </c>
      <c r="I333" s="92">
        <v>4124000</v>
      </c>
      <c r="J333" s="96">
        <f>H333-I333</f>
        <v>3274000</v>
      </c>
      <c r="K333" s="93">
        <f>ROUND(I333/H333*100,2)</f>
        <v>55.74</v>
      </c>
      <c r="L333" s="91">
        <v>4127100</v>
      </c>
      <c r="M333" s="74">
        <v>3476405</v>
      </c>
      <c r="N333" s="91">
        <f>+N334+N346+N349+N348+N344</f>
        <v>619979</v>
      </c>
      <c r="O333" s="94">
        <f>+O334+O344+O347+O346</f>
        <v>4096384</v>
      </c>
      <c r="P333" s="94">
        <f t="shared" si="67"/>
        <v>30716</v>
      </c>
      <c r="Q333" s="95">
        <f>ROUND(O333/L333*100,2)</f>
        <v>99.26</v>
      </c>
      <c r="R333" s="55"/>
    </row>
    <row r="334" spans="1:21" ht="15.6" customHeight="1" x14ac:dyDescent="0.2">
      <c r="A334" s="56"/>
      <c r="B334" s="187"/>
      <c r="C334" s="54"/>
      <c r="D334" s="54"/>
      <c r="E334" s="54"/>
      <c r="F334" s="54"/>
      <c r="G334" s="59" t="s">
        <v>268</v>
      </c>
      <c r="H334" s="127"/>
      <c r="I334" s="128"/>
      <c r="J334" s="96">
        <f>H334-I334</f>
        <v>0</v>
      </c>
      <c r="K334" s="93"/>
      <c r="L334" s="127"/>
      <c r="M334" s="127">
        <v>3242839</v>
      </c>
      <c r="N334" s="127">
        <f>+N335+N338+N339+N340+N341+N342+N343+N337</f>
        <v>594271</v>
      </c>
      <c r="O334" s="127">
        <f>+O335+O337+O338+O339+O340+O341+O342+O343</f>
        <v>3837110</v>
      </c>
      <c r="P334" s="127">
        <f t="shared" si="67"/>
        <v>-3837110</v>
      </c>
      <c r="Q334" s="95"/>
      <c r="R334" s="39"/>
    </row>
    <row r="335" spans="1:21" ht="15.6" customHeight="1" x14ac:dyDescent="0.2">
      <c r="A335" s="56"/>
      <c r="B335" s="187"/>
      <c r="C335" s="54"/>
      <c r="D335" s="54"/>
      <c r="E335" s="54"/>
      <c r="F335" s="54"/>
      <c r="G335" s="59" t="s">
        <v>269</v>
      </c>
      <c r="H335" s="96"/>
      <c r="I335" s="97"/>
      <c r="J335" s="96">
        <f>H335-I335</f>
        <v>0</v>
      </c>
      <c r="K335" s="93"/>
      <c r="L335" s="96"/>
      <c r="M335" s="98">
        <v>3242839</v>
      </c>
      <c r="N335" s="96">
        <v>594271</v>
      </c>
      <c r="O335" s="53">
        <f t="shared" ref="O335:O346" si="74">M335+N335</f>
        <v>3837110</v>
      </c>
      <c r="P335" s="53">
        <f t="shared" si="67"/>
        <v>-3837110</v>
      </c>
      <c r="Q335" s="95"/>
      <c r="R335" s="39"/>
      <c r="U335" s="206"/>
    </row>
    <row r="336" spans="1:21" ht="15.6" customHeight="1" x14ac:dyDescent="0.2">
      <c r="A336" s="56"/>
      <c r="B336" s="187"/>
      <c r="C336" s="54"/>
      <c r="D336" s="54"/>
      <c r="E336" s="54"/>
      <c r="F336" s="54"/>
      <c r="G336" s="129" t="s">
        <v>270</v>
      </c>
      <c r="H336" s="96"/>
      <c r="I336" s="130"/>
      <c r="J336" s="96"/>
      <c r="K336" s="93"/>
      <c r="L336" s="96"/>
      <c r="M336" s="98">
        <v>324468</v>
      </c>
      <c r="N336" s="96">
        <v>59467</v>
      </c>
      <c r="O336" s="53">
        <f t="shared" si="74"/>
        <v>383935</v>
      </c>
      <c r="P336" s="53"/>
      <c r="Q336" s="95"/>
      <c r="R336" s="39"/>
    </row>
    <row r="337" spans="1:18" ht="15.6" customHeight="1" x14ac:dyDescent="0.2">
      <c r="A337" s="56"/>
      <c r="B337" s="187"/>
      <c r="C337" s="54"/>
      <c r="D337" s="54"/>
      <c r="E337" s="54"/>
      <c r="F337" s="54"/>
      <c r="G337" s="59" t="s">
        <v>271</v>
      </c>
      <c r="H337" s="96"/>
      <c r="I337" s="97"/>
      <c r="J337" s="96">
        <f t="shared" ref="J337:J344" si="75">H337-I337</f>
        <v>0</v>
      </c>
      <c r="K337" s="93"/>
      <c r="L337" s="96"/>
      <c r="M337" s="98">
        <v>0</v>
      </c>
      <c r="N337" s="96"/>
      <c r="O337" s="53">
        <f t="shared" si="74"/>
        <v>0</v>
      </c>
      <c r="P337" s="53">
        <f t="shared" ref="P337:P344" si="76">L337-O337</f>
        <v>0</v>
      </c>
      <c r="Q337" s="95"/>
      <c r="R337" s="39"/>
    </row>
    <row r="338" spans="1:18" ht="15.6" customHeight="1" x14ac:dyDescent="0.2">
      <c r="A338" s="56"/>
      <c r="B338" s="187"/>
      <c r="C338" s="54"/>
      <c r="D338" s="54"/>
      <c r="E338" s="54"/>
      <c r="F338" s="54"/>
      <c r="G338" s="59" t="s">
        <v>272</v>
      </c>
      <c r="H338" s="96"/>
      <c r="I338" s="97"/>
      <c r="J338" s="96">
        <f t="shared" si="75"/>
        <v>0</v>
      </c>
      <c r="K338" s="93"/>
      <c r="L338" s="96"/>
      <c r="M338" s="98">
        <v>0</v>
      </c>
      <c r="N338" s="96"/>
      <c r="O338" s="53">
        <f t="shared" si="74"/>
        <v>0</v>
      </c>
      <c r="P338" s="53">
        <f t="shared" si="76"/>
        <v>0</v>
      </c>
      <c r="Q338" s="95"/>
      <c r="R338" s="39"/>
    </row>
    <row r="339" spans="1:18" ht="15.6" customHeight="1" x14ac:dyDescent="0.2">
      <c r="A339" s="56"/>
      <c r="B339" s="187"/>
      <c r="C339" s="54"/>
      <c r="D339" s="54"/>
      <c r="E339" s="54"/>
      <c r="F339" s="54"/>
      <c r="G339" s="59" t="s">
        <v>273</v>
      </c>
      <c r="H339" s="96"/>
      <c r="I339" s="97"/>
      <c r="J339" s="96">
        <f t="shared" si="75"/>
        <v>0</v>
      </c>
      <c r="K339" s="93"/>
      <c r="L339" s="96"/>
      <c r="M339" s="98">
        <v>0</v>
      </c>
      <c r="N339" s="96"/>
      <c r="O339" s="53">
        <f t="shared" si="74"/>
        <v>0</v>
      </c>
      <c r="P339" s="53">
        <f t="shared" si="76"/>
        <v>0</v>
      </c>
      <c r="Q339" s="95"/>
      <c r="R339" s="39"/>
    </row>
    <row r="340" spans="1:18" ht="15.6" customHeight="1" x14ac:dyDescent="0.2">
      <c r="A340" s="56"/>
      <c r="B340" s="187"/>
      <c r="C340" s="54"/>
      <c r="D340" s="54"/>
      <c r="E340" s="54"/>
      <c r="F340" s="54"/>
      <c r="G340" s="59" t="s">
        <v>274</v>
      </c>
      <c r="H340" s="96"/>
      <c r="I340" s="97"/>
      <c r="J340" s="96">
        <f t="shared" si="75"/>
        <v>0</v>
      </c>
      <c r="K340" s="93"/>
      <c r="L340" s="96"/>
      <c r="M340" s="98">
        <v>0</v>
      </c>
      <c r="N340" s="96"/>
      <c r="O340" s="53">
        <f t="shared" si="74"/>
        <v>0</v>
      </c>
      <c r="P340" s="53">
        <f t="shared" si="76"/>
        <v>0</v>
      </c>
      <c r="Q340" s="95"/>
      <c r="R340" s="39"/>
    </row>
    <row r="341" spans="1:18" ht="15.6" customHeight="1" x14ac:dyDescent="0.2">
      <c r="A341" s="56"/>
      <c r="B341" s="187"/>
      <c r="C341" s="54"/>
      <c r="D341" s="54"/>
      <c r="E341" s="54"/>
      <c r="F341" s="54"/>
      <c r="G341" s="59" t="s">
        <v>275</v>
      </c>
      <c r="H341" s="96"/>
      <c r="I341" s="97"/>
      <c r="J341" s="96">
        <f t="shared" si="75"/>
        <v>0</v>
      </c>
      <c r="K341" s="93"/>
      <c r="L341" s="96"/>
      <c r="M341" s="98">
        <v>0</v>
      </c>
      <c r="N341" s="96"/>
      <c r="O341" s="53">
        <f t="shared" si="74"/>
        <v>0</v>
      </c>
      <c r="P341" s="53">
        <f t="shared" si="76"/>
        <v>0</v>
      </c>
      <c r="Q341" s="95"/>
      <c r="R341" s="39"/>
    </row>
    <row r="342" spans="1:18" ht="15.6" customHeight="1" x14ac:dyDescent="0.2">
      <c r="A342" s="56"/>
      <c r="B342" s="187"/>
      <c r="C342" s="54"/>
      <c r="D342" s="54"/>
      <c r="E342" s="54"/>
      <c r="F342" s="54"/>
      <c r="G342" s="131" t="s">
        <v>276</v>
      </c>
      <c r="H342" s="96"/>
      <c r="I342" s="97"/>
      <c r="J342" s="96">
        <f t="shared" si="75"/>
        <v>0</v>
      </c>
      <c r="K342" s="93"/>
      <c r="L342" s="96"/>
      <c r="M342" s="98">
        <v>0</v>
      </c>
      <c r="N342" s="96"/>
      <c r="O342" s="53">
        <f t="shared" si="74"/>
        <v>0</v>
      </c>
      <c r="P342" s="53">
        <f t="shared" si="76"/>
        <v>0</v>
      </c>
      <c r="Q342" s="95"/>
      <c r="R342" s="39"/>
    </row>
    <row r="343" spans="1:18" ht="15.6" customHeight="1" x14ac:dyDescent="0.2">
      <c r="A343" s="56"/>
      <c r="B343" s="187"/>
      <c r="C343" s="54"/>
      <c r="D343" s="54"/>
      <c r="E343" s="54"/>
      <c r="F343" s="54"/>
      <c r="G343" s="131" t="s">
        <v>277</v>
      </c>
      <c r="H343" s="96"/>
      <c r="I343" s="97"/>
      <c r="J343" s="96">
        <f t="shared" si="75"/>
        <v>0</v>
      </c>
      <c r="K343" s="93"/>
      <c r="L343" s="96"/>
      <c r="M343" s="98">
        <v>0</v>
      </c>
      <c r="N343" s="96"/>
      <c r="O343" s="53">
        <f t="shared" si="74"/>
        <v>0</v>
      </c>
      <c r="P343" s="53">
        <f t="shared" si="76"/>
        <v>0</v>
      </c>
      <c r="Q343" s="95"/>
      <c r="R343" s="39"/>
    </row>
    <row r="344" spans="1:18" ht="15.6" customHeight="1" x14ac:dyDescent="0.2">
      <c r="A344" s="56"/>
      <c r="B344" s="187"/>
      <c r="C344" s="54"/>
      <c r="D344" s="54"/>
      <c r="E344" s="54"/>
      <c r="F344" s="54"/>
      <c r="G344" s="59" t="s">
        <v>278</v>
      </c>
      <c r="H344" s="96"/>
      <c r="I344" s="97"/>
      <c r="J344" s="96">
        <f t="shared" si="75"/>
        <v>0</v>
      </c>
      <c r="K344" s="93"/>
      <c r="L344" s="96"/>
      <c r="M344" s="98">
        <v>144543</v>
      </c>
      <c r="N344" s="96">
        <v>1650</v>
      </c>
      <c r="O344" s="53">
        <f t="shared" si="74"/>
        <v>146193</v>
      </c>
      <c r="P344" s="53">
        <f t="shared" si="76"/>
        <v>-146193</v>
      </c>
      <c r="Q344" s="95"/>
      <c r="R344" s="39"/>
    </row>
    <row r="345" spans="1:18" ht="15.6" customHeight="1" x14ac:dyDescent="0.2">
      <c r="A345" s="56"/>
      <c r="B345" s="187"/>
      <c r="C345" s="54"/>
      <c r="D345" s="54"/>
      <c r="E345" s="54"/>
      <c r="F345" s="54"/>
      <c r="G345" s="129" t="s">
        <v>279</v>
      </c>
      <c r="H345" s="96"/>
      <c r="I345" s="130"/>
      <c r="J345" s="96"/>
      <c r="K345" s="93"/>
      <c r="L345" s="96"/>
      <c r="M345" s="98">
        <v>14461</v>
      </c>
      <c r="N345" s="96">
        <v>166</v>
      </c>
      <c r="O345" s="53">
        <f t="shared" si="74"/>
        <v>14627</v>
      </c>
      <c r="P345" s="53"/>
      <c r="Q345" s="95"/>
      <c r="R345" s="39"/>
    </row>
    <row r="346" spans="1:18" ht="15.6" customHeight="1" x14ac:dyDescent="0.2">
      <c r="A346" s="132"/>
      <c r="B346" s="190"/>
      <c r="C346" s="133"/>
      <c r="D346" s="133"/>
      <c r="E346" s="133"/>
      <c r="F346" s="133"/>
      <c r="G346" s="59" t="s">
        <v>280</v>
      </c>
      <c r="H346" s="135"/>
      <c r="I346" s="136"/>
      <c r="J346" s="96">
        <f t="shared" ref="J346:J354" si="77">H346-I346</f>
        <v>0</v>
      </c>
      <c r="K346" s="93"/>
      <c r="L346" s="135"/>
      <c r="M346" s="137">
        <v>89023</v>
      </c>
      <c r="N346" s="135">
        <v>24058</v>
      </c>
      <c r="O346" s="138">
        <f t="shared" si="74"/>
        <v>113081</v>
      </c>
      <c r="P346" s="138">
        <f t="shared" ref="P346:P354" si="78">L346-O346</f>
        <v>-113081</v>
      </c>
      <c r="Q346" s="95"/>
      <c r="R346" s="139"/>
    </row>
    <row r="347" spans="1:18" ht="15.6" customHeight="1" x14ac:dyDescent="0.2">
      <c r="A347" s="44"/>
      <c r="B347" s="182"/>
      <c r="C347" s="45"/>
      <c r="D347" s="45"/>
      <c r="E347" s="45"/>
      <c r="F347" s="45"/>
      <c r="G347" s="57" t="s">
        <v>281</v>
      </c>
      <c r="H347" s="91">
        <v>0</v>
      </c>
      <c r="I347" s="92"/>
      <c r="J347" s="96">
        <f t="shared" si="77"/>
        <v>0</v>
      </c>
      <c r="K347" s="93"/>
      <c r="L347" s="91">
        <v>0</v>
      </c>
      <c r="M347" s="74">
        <v>0</v>
      </c>
      <c r="N347" s="91">
        <f>+N348+N349+N350+N351</f>
        <v>0</v>
      </c>
      <c r="O347" s="91">
        <f>+O348+O349+O350+O351</f>
        <v>0</v>
      </c>
      <c r="P347" s="94">
        <f t="shared" si="78"/>
        <v>0</v>
      </c>
      <c r="Q347" s="95"/>
      <c r="R347" s="39"/>
    </row>
    <row r="348" spans="1:18" ht="15.6" customHeight="1" x14ac:dyDescent="0.2">
      <c r="A348" s="56"/>
      <c r="B348" s="187"/>
      <c r="C348" s="54"/>
      <c r="D348" s="54"/>
      <c r="E348" s="54"/>
      <c r="F348" s="54"/>
      <c r="G348" s="59" t="s">
        <v>282</v>
      </c>
      <c r="H348" s="96"/>
      <c r="I348" s="97"/>
      <c r="J348" s="96">
        <f t="shared" si="77"/>
        <v>0</v>
      </c>
      <c r="K348" s="93"/>
      <c r="L348" s="96"/>
      <c r="M348" s="98">
        <v>0</v>
      </c>
      <c r="N348" s="96"/>
      <c r="O348" s="53">
        <f>M348+N348</f>
        <v>0</v>
      </c>
      <c r="P348" s="53">
        <f t="shared" si="78"/>
        <v>0</v>
      </c>
      <c r="Q348" s="95"/>
      <c r="R348" s="39"/>
    </row>
    <row r="349" spans="1:18" ht="15.6" customHeight="1" x14ac:dyDescent="0.2">
      <c r="A349" s="56"/>
      <c r="B349" s="187"/>
      <c r="C349" s="54"/>
      <c r="D349" s="54"/>
      <c r="E349" s="54"/>
      <c r="F349" s="54"/>
      <c r="G349" s="59" t="s">
        <v>283</v>
      </c>
      <c r="H349" s="96"/>
      <c r="I349" s="97"/>
      <c r="J349" s="96">
        <f t="shared" si="77"/>
        <v>0</v>
      </c>
      <c r="K349" s="93"/>
      <c r="L349" s="96"/>
      <c r="M349" s="98">
        <v>0</v>
      </c>
      <c r="N349" s="96"/>
      <c r="O349" s="53">
        <f>M349+N349</f>
        <v>0</v>
      </c>
      <c r="P349" s="53">
        <f t="shared" si="78"/>
        <v>0</v>
      </c>
      <c r="Q349" s="95"/>
      <c r="R349" s="39"/>
    </row>
    <row r="350" spans="1:18" ht="15.6" customHeight="1" x14ac:dyDescent="0.2">
      <c r="A350" s="56"/>
      <c r="B350" s="187"/>
      <c r="C350" s="54"/>
      <c r="D350" s="54"/>
      <c r="E350" s="54"/>
      <c r="F350" s="54"/>
      <c r="G350" s="59" t="s">
        <v>284</v>
      </c>
      <c r="H350" s="96"/>
      <c r="I350" s="97"/>
      <c r="J350" s="96">
        <f t="shared" si="77"/>
        <v>0</v>
      </c>
      <c r="K350" s="93"/>
      <c r="L350" s="96"/>
      <c r="M350" s="98">
        <v>0</v>
      </c>
      <c r="N350" s="96"/>
      <c r="O350" s="53">
        <f>M350+N350</f>
        <v>0</v>
      </c>
      <c r="P350" s="53">
        <f t="shared" si="78"/>
        <v>0</v>
      </c>
      <c r="Q350" s="95"/>
      <c r="R350" s="39"/>
    </row>
    <row r="351" spans="1:18" ht="15.6" customHeight="1" x14ac:dyDescent="0.2">
      <c r="A351" s="56"/>
      <c r="B351" s="187"/>
      <c r="C351" s="54"/>
      <c r="D351" s="54"/>
      <c r="E351" s="54"/>
      <c r="F351" s="54"/>
      <c r="G351" s="59" t="s">
        <v>285</v>
      </c>
      <c r="H351" s="96"/>
      <c r="I351" s="97"/>
      <c r="J351" s="96">
        <f t="shared" si="77"/>
        <v>0</v>
      </c>
      <c r="K351" s="93"/>
      <c r="L351" s="96"/>
      <c r="M351" s="98">
        <v>0</v>
      </c>
      <c r="N351" s="96"/>
      <c r="O351" s="53">
        <f>M351+N351</f>
        <v>0</v>
      </c>
      <c r="P351" s="53">
        <f t="shared" si="78"/>
        <v>0</v>
      </c>
      <c r="Q351" s="95"/>
      <c r="R351" s="39"/>
    </row>
    <row r="352" spans="1:18" ht="15.6" customHeight="1" x14ac:dyDescent="0.2">
      <c r="A352" s="44"/>
      <c r="B352" s="182"/>
      <c r="C352" s="45"/>
      <c r="D352" s="45"/>
      <c r="E352" s="45" t="s">
        <v>103</v>
      </c>
      <c r="F352" s="45"/>
      <c r="G352" s="57" t="s">
        <v>104</v>
      </c>
      <c r="H352" s="140">
        <f>H353</f>
        <v>0</v>
      </c>
      <c r="I352" s="141"/>
      <c r="J352" s="96">
        <f t="shared" si="77"/>
        <v>0</v>
      </c>
      <c r="K352" s="93" t="e">
        <f>ROUND(I352/H352*100,2)</f>
        <v>#DIV/0!</v>
      </c>
      <c r="L352" s="140">
        <f>L353</f>
        <v>0</v>
      </c>
      <c r="M352" s="74">
        <v>0</v>
      </c>
      <c r="N352" s="140">
        <f>N353</f>
        <v>0</v>
      </c>
      <c r="O352" s="74">
        <f>O353</f>
        <v>0</v>
      </c>
      <c r="P352" s="74">
        <f t="shared" si="78"/>
        <v>0</v>
      </c>
      <c r="Q352" s="95" t="e">
        <f>ROUND(O352/L352*100,2)</f>
        <v>#DIV/0!</v>
      </c>
      <c r="R352" s="39"/>
    </row>
    <row r="353" spans="1:18" ht="15.6" customHeight="1" x14ac:dyDescent="0.2">
      <c r="A353" s="56"/>
      <c r="B353" s="187"/>
      <c r="C353" s="54"/>
      <c r="D353" s="54"/>
      <c r="E353" s="54"/>
      <c r="F353" s="54" t="s">
        <v>90</v>
      </c>
      <c r="G353" s="59" t="s">
        <v>286</v>
      </c>
      <c r="H353" s="96"/>
      <c r="I353" s="97"/>
      <c r="J353" s="96">
        <f t="shared" si="77"/>
        <v>0</v>
      </c>
      <c r="K353" s="93" t="e">
        <f>ROUND(I353/H353*100,2)</f>
        <v>#DIV/0!</v>
      </c>
      <c r="L353" s="96"/>
      <c r="M353" s="96">
        <v>0</v>
      </c>
      <c r="N353" s="96">
        <f>N354</f>
        <v>0</v>
      </c>
      <c r="O353" s="96">
        <f>O354</f>
        <v>0</v>
      </c>
      <c r="P353" s="96">
        <f t="shared" si="78"/>
        <v>0</v>
      </c>
      <c r="Q353" s="95" t="e">
        <f>ROUND(O353/L353*100,2)</f>
        <v>#DIV/0!</v>
      </c>
      <c r="R353" s="39"/>
    </row>
    <row r="354" spans="1:18" ht="15.6" customHeight="1" x14ac:dyDescent="0.2">
      <c r="A354" s="56"/>
      <c r="B354" s="187"/>
      <c r="C354" s="142"/>
      <c r="D354" s="54"/>
      <c r="E354" s="54"/>
      <c r="F354" s="100"/>
      <c r="G354" s="59" t="s">
        <v>287</v>
      </c>
      <c r="H354" s="96"/>
      <c r="I354" s="97"/>
      <c r="J354" s="96">
        <f t="shared" si="77"/>
        <v>0</v>
      </c>
      <c r="K354" s="93"/>
      <c r="L354" s="96"/>
      <c r="M354" s="98">
        <v>0</v>
      </c>
      <c r="N354" s="96"/>
      <c r="O354" s="53">
        <f>M354+N354</f>
        <v>0</v>
      </c>
      <c r="P354" s="53">
        <f t="shared" si="78"/>
        <v>0</v>
      </c>
      <c r="Q354" s="95"/>
      <c r="R354" s="39"/>
    </row>
    <row r="355" spans="1:18" ht="27.6" customHeight="1" x14ac:dyDescent="0.2">
      <c r="A355" s="56"/>
      <c r="B355" s="187"/>
      <c r="C355" s="142"/>
      <c r="D355" s="54"/>
      <c r="E355" s="54" t="s">
        <v>288</v>
      </c>
      <c r="F355" s="100"/>
      <c r="G355" s="59" t="s">
        <v>289</v>
      </c>
      <c r="H355" s="96">
        <v>0</v>
      </c>
      <c r="I355" s="143"/>
      <c r="J355" s="96"/>
      <c r="K355" s="93"/>
      <c r="L355" s="96">
        <v>0</v>
      </c>
      <c r="M355" s="127"/>
      <c r="N355" s="96"/>
      <c r="O355" s="53"/>
      <c r="P355" s="53"/>
      <c r="Q355" s="95"/>
      <c r="R355" s="39"/>
    </row>
    <row r="356" spans="1:18" ht="27.6" customHeight="1" x14ac:dyDescent="0.2">
      <c r="A356" s="56"/>
      <c r="B356" s="187"/>
      <c r="C356" s="142"/>
      <c r="D356" s="54"/>
      <c r="E356" s="144" t="s">
        <v>138</v>
      </c>
      <c r="F356" s="100"/>
      <c r="G356" s="59" t="s">
        <v>290</v>
      </c>
      <c r="H356" s="96">
        <v>0</v>
      </c>
      <c r="I356" s="143"/>
      <c r="J356" s="96"/>
      <c r="K356" s="93"/>
      <c r="L356" s="96">
        <v>0</v>
      </c>
      <c r="M356" s="127"/>
      <c r="N356" s="96"/>
      <c r="O356" s="53"/>
      <c r="P356" s="53"/>
      <c r="Q356" s="95"/>
      <c r="R356" s="39"/>
    </row>
    <row r="357" spans="1:18" ht="15.6" customHeight="1" x14ac:dyDescent="0.2">
      <c r="A357" s="56"/>
      <c r="B357" s="187"/>
      <c r="C357" s="54"/>
      <c r="D357" s="45">
        <v>59</v>
      </c>
      <c r="E357" s="54"/>
      <c r="F357" s="54"/>
      <c r="G357" s="90" t="s">
        <v>81</v>
      </c>
      <c r="H357" s="96">
        <f>+H358+H359</f>
        <v>3300</v>
      </c>
      <c r="I357" s="96">
        <f>+I358+I359</f>
        <v>3213</v>
      </c>
      <c r="J357" s="96">
        <f t="shared" ref="J357:J373" si="79">H357-I357</f>
        <v>87</v>
      </c>
      <c r="K357" s="93">
        <f t="shared" ref="K357:K371" si="80">ROUND(I357/H357*100,2)</f>
        <v>97.36</v>
      </c>
      <c r="L357" s="96">
        <f>+L358+L359</f>
        <v>3300</v>
      </c>
      <c r="M357" s="96">
        <v>0</v>
      </c>
      <c r="N357" s="96">
        <f>+N358+N359</f>
        <v>3213</v>
      </c>
      <c r="O357" s="53">
        <f>+O358+O359</f>
        <v>3213</v>
      </c>
      <c r="P357" s="53">
        <f t="shared" ref="P357:P399" si="81">L357-O357</f>
        <v>87</v>
      </c>
      <c r="Q357" s="95">
        <f t="shared" ref="Q357:Q371" si="82">ROUND(O357/L357*100,2)</f>
        <v>97.36</v>
      </c>
      <c r="R357" s="39"/>
    </row>
    <row r="358" spans="1:18" ht="15.6" customHeight="1" x14ac:dyDescent="0.2">
      <c r="A358" s="56"/>
      <c r="B358" s="187"/>
      <c r="C358" s="54"/>
      <c r="D358" s="54"/>
      <c r="E358" s="54">
        <v>17</v>
      </c>
      <c r="F358" s="54"/>
      <c r="G358" s="59" t="s">
        <v>291</v>
      </c>
      <c r="H358" s="96">
        <v>3300</v>
      </c>
      <c r="I358" s="97">
        <v>3213</v>
      </c>
      <c r="J358" s="96">
        <f t="shared" si="79"/>
        <v>87</v>
      </c>
      <c r="K358" s="93">
        <f t="shared" si="80"/>
        <v>97.36</v>
      </c>
      <c r="L358" s="96">
        <v>3300</v>
      </c>
      <c r="M358" s="98">
        <v>0</v>
      </c>
      <c r="N358" s="96">
        <v>3213</v>
      </c>
      <c r="O358" s="53">
        <f>M358+N358</f>
        <v>3213</v>
      </c>
      <c r="P358" s="53">
        <f t="shared" si="81"/>
        <v>87</v>
      </c>
      <c r="Q358" s="95">
        <f t="shared" si="82"/>
        <v>97.36</v>
      </c>
      <c r="R358" s="39"/>
    </row>
    <row r="359" spans="1:18" ht="15.6" customHeight="1" x14ac:dyDescent="0.2">
      <c r="A359" s="56"/>
      <c r="B359" s="187"/>
      <c r="C359" s="54"/>
      <c r="D359" s="54"/>
      <c r="E359" s="145">
        <v>40</v>
      </c>
      <c r="F359" s="145"/>
      <c r="G359" s="146" t="s">
        <v>292</v>
      </c>
      <c r="H359" s="96"/>
      <c r="I359" s="97"/>
      <c r="J359" s="96">
        <f t="shared" si="79"/>
        <v>0</v>
      </c>
      <c r="K359" s="93" t="e">
        <f t="shared" si="80"/>
        <v>#DIV/0!</v>
      </c>
      <c r="L359" s="96"/>
      <c r="M359" s="98">
        <v>0</v>
      </c>
      <c r="N359" s="96"/>
      <c r="O359" s="53">
        <f>M359+N359</f>
        <v>0</v>
      </c>
      <c r="P359" s="53">
        <f t="shared" si="81"/>
        <v>0</v>
      </c>
      <c r="Q359" s="95" t="e">
        <f t="shared" si="82"/>
        <v>#DIV/0!</v>
      </c>
      <c r="R359" s="39"/>
    </row>
    <row r="360" spans="1:18" ht="15.6" customHeight="1" x14ac:dyDescent="0.2">
      <c r="A360" s="44"/>
      <c r="B360" s="182"/>
      <c r="C360" s="45"/>
      <c r="D360" s="45" t="s">
        <v>107</v>
      </c>
      <c r="E360" s="45"/>
      <c r="F360" s="45"/>
      <c r="G360" s="90" t="s">
        <v>85</v>
      </c>
      <c r="H360" s="91">
        <f>H361</f>
        <v>0</v>
      </c>
      <c r="I360" s="92"/>
      <c r="J360" s="96">
        <f t="shared" si="79"/>
        <v>0</v>
      </c>
      <c r="K360" s="93" t="e">
        <f t="shared" si="80"/>
        <v>#DIV/0!</v>
      </c>
      <c r="L360" s="91">
        <f>L361</f>
        <v>0</v>
      </c>
      <c r="M360" s="74">
        <v>0</v>
      </c>
      <c r="N360" s="91">
        <f>N361</f>
        <v>0</v>
      </c>
      <c r="O360" s="94">
        <f>O361</f>
        <v>0</v>
      </c>
      <c r="P360" s="94">
        <f t="shared" si="81"/>
        <v>0</v>
      </c>
      <c r="Q360" s="95" t="e">
        <f t="shared" si="82"/>
        <v>#DIV/0!</v>
      </c>
      <c r="R360" s="39"/>
    </row>
    <row r="361" spans="1:18" ht="15.6" customHeight="1" x14ac:dyDescent="0.2">
      <c r="A361" s="44"/>
      <c r="B361" s="182"/>
      <c r="C361" s="45"/>
      <c r="D361" s="45">
        <v>71</v>
      </c>
      <c r="E361" s="45"/>
      <c r="F361" s="45"/>
      <c r="G361" s="90" t="s">
        <v>293</v>
      </c>
      <c r="H361" s="91">
        <f>H362+H367</f>
        <v>0</v>
      </c>
      <c r="I361" s="92"/>
      <c r="J361" s="96">
        <f t="shared" si="79"/>
        <v>0</v>
      </c>
      <c r="K361" s="93" t="e">
        <f t="shared" si="80"/>
        <v>#DIV/0!</v>
      </c>
      <c r="L361" s="91">
        <f>L362+L367</f>
        <v>0</v>
      </c>
      <c r="M361" s="74">
        <v>0</v>
      </c>
      <c r="N361" s="91">
        <f>N362+N367</f>
        <v>0</v>
      </c>
      <c r="O361" s="94">
        <f>O362+O367</f>
        <v>0</v>
      </c>
      <c r="P361" s="94">
        <f t="shared" si="81"/>
        <v>0</v>
      </c>
      <c r="Q361" s="95" t="e">
        <f t="shared" si="82"/>
        <v>#DIV/0!</v>
      </c>
      <c r="R361" s="39"/>
    </row>
    <row r="362" spans="1:18" ht="15.6" customHeight="1" x14ac:dyDescent="0.2">
      <c r="A362" s="44"/>
      <c r="B362" s="182"/>
      <c r="C362" s="45"/>
      <c r="D362" s="45"/>
      <c r="E362" s="45" t="s">
        <v>90</v>
      </c>
      <c r="F362" s="45"/>
      <c r="G362" s="57" t="s">
        <v>294</v>
      </c>
      <c r="H362" s="91">
        <f>H363+H364+H365+H366</f>
        <v>0</v>
      </c>
      <c r="I362" s="92"/>
      <c r="J362" s="96">
        <f t="shared" si="79"/>
        <v>0</v>
      </c>
      <c r="K362" s="93" t="e">
        <f t="shared" si="80"/>
        <v>#DIV/0!</v>
      </c>
      <c r="L362" s="91">
        <f>L363+L364+L365+L366</f>
        <v>0</v>
      </c>
      <c r="M362" s="74">
        <v>0</v>
      </c>
      <c r="N362" s="91">
        <f>N363+N364+N365+N366</f>
        <v>0</v>
      </c>
      <c r="O362" s="94">
        <f>O363+O364+O365+O366</f>
        <v>0</v>
      </c>
      <c r="P362" s="94">
        <f t="shared" si="81"/>
        <v>0</v>
      </c>
      <c r="Q362" s="95" t="e">
        <f t="shared" si="82"/>
        <v>#DIV/0!</v>
      </c>
      <c r="R362" s="39"/>
    </row>
    <row r="363" spans="1:18" ht="15.6" customHeight="1" x14ac:dyDescent="0.2">
      <c r="A363" s="56"/>
      <c r="B363" s="187"/>
      <c r="C363" s="54"/>
      <c r="D363" s="54"/>
      <c r="E363" s="54"/>
      <c r="F363" s="54" t="s">
        <v>90</v>
      </c>
      <c r="G363" s="59" t="s">
        <v>295</v>
      </c>
      <c r="H363" s="96"/>
      <c r="I363" s="97"/>
      <c r="J363" s="96">
        <f t="shared" si="79"/>
        <v>0</v>
      </c>
      <c r="K363" s="93" t="e">
        <f t="shared" si="80"/>
        <v>#DIV/0!</v>
      </c>
      <c r="L363" s="96"/>
      <c r="M363" s="98">
        <v>0</v>
      </c>
      <c r="N363" s="96"/>
      <c r="O363" s="53">
        <f>M363+N363</f>
        <v>0</v>
      </c>
      <c r="P363" s="53">
        <f t="shared" si="81"/>
        <v>0</v>
      </c>
      <c r="Q363" s="95" t="e">
        <f t="shared" si="82"/>
        <v>#DIV/0!</v>
      </c>
      <c r="R363" s="39"/>
    </row>
    <row r="364" spans="1:18" ht="15.6" customHeight="1" x14ac:dyDescent="0.2">
      <c r="A364" s="56"/>
      <c r="B364" s="187"/>
      <c r="C364" s="54"/>
      <c r="D364" s="54"/>
      <c r="E364" s="54"/>
      <c r="F364" s="54" t="s">
        <v>103</v>
      </c>
      <c r="G364" s="59" t="s">
        <v>296</v>
      </c>
      <c r="H364" s="96">
        <v>0</v>
      </c>
      <c r="I364" s="97"/>
      <c r="J364" s="96">
        <f t="shared" si="79"/>
        <v>0</v>
      </c>
      <c r="K364" s="93" t="e">
        <f t="shared" si="80"/>
        <v>#DIV/0!</v>
      </c>
      <c r="L364" s="96">
        <v>0</v>
      </c>
      <c r="M364" s="98">
        <v>0</v>
      </c>
      <c r="N364" s="96"/>
      <c r="O364" s="53">
        <f>M364+N364</f>
        <v>0</v>
      </c>
      <c r="P364" s="53">
        <f t="shared" si="81"/>
        <v>0</v>
      </c>
      <c r="Q364" s="95" t="e">
        <f t="shared" si="82"/>
        <v>#DIV/0!</v>
      </c>
      <c r="R364" s="39"/>
    </row>
    <row r="365" spans="1:18" ht="15.6" customHeight="1" x14ac:dyDescent="0.2">
      <c r="A365" s="56"/>
      <c r="B365" s="187"/>
      <c r="C365" s="54"/>
      <c r="D365" s="54"/>
      <c r="E365" s="54"/>
      <c r="F365" s="54" t="s">
        <v>140</v>
      </c>
      <c r="G365" s="59" t="s">
        <v>297</v>
      </c>
      <c r="H365" s="96"/>
      <c r="I365" s="97"/>
      <c r="J365" s="96">
        <f t="shared" si="79"/>
        <v>0</v>
      </c>
      <c r="K365" s="93" t="e">
        <f t="shared" si="80"/>
        <v>#DIV/0!</v>
      </c>
      <c r="L365" s="96"/>
      <c r="M365" s="98">
        <v>0</v>
      </c>
      <c r="N365" s="96"/>
      <c r="O365" s="53">
        <f>M365+N365</f>
        <v>0</v>
      </c>
      <c r="P365" s="53">
        <f t="shared" si="81"/>
        <v>0</v>
      </c>
      <c r="Q365" s="95" t="e">
        <f t="shared" si="82"/>
        <v>#DIV/0!</v>
      </c>
      <c r="R365" s="39"/>
    </row>
    <row r="366" spans="1:18" ht="15.6" customHeight="1" x14ac:dyDescent="0.2">
      <c r="A366" s="56"/>
      <c r="B366" s="187"/>
      <c r="C366" s="54"/>
      <c r="D366" s="54"/>
      <c r="E366" s="54"/>
      <c r="F366" s="54" t="s">
        <v>93</v>
      </c>
      <c r="G366" s="59" t="s">
        <v>298</v>
      </c>
      <c r="H366" s="96">
        <v>0</v>
      </c>
      <c r="I366" s="97"/>
      <c r="J366" s="96">
        <f t="shared" si="79"/>
        <v>0</v>
      </c>
      <c r="K366" s="93" t="e">
        <f t="shared" si="80"/>
        <v>#DIV/0!</v>
      </c>
      <c r="L366" s="96">
        <v>0</v>
      </c>
      <c r="M366" s="98">
        <v>0</v>
      </c>
      <c r="N366" s="96"/>
      <c r="O366" s="53">
        <f>M366+N366</f>
        <v>0</v>
      </c>
      <c r="P366" s="53">
        <f t="shared" si="81"/>
        <v>0</v>
      </c>
      <c r="Q366" s="95" t="e">
        <f t="shared" si="82"/>
        <v>#DIV/0!</v>
      </c>
      <c r="R366" s="39"/>
    </row>
    <row r="367" spans="1:18" ht="15.6" customHeight="1" x14ac:dyDescent="0.2">
      <c r="A367" s="56"/>
      <c r="B367" s="187"/>
      <c r="C367" s="54"/>
      <c r="D367" s="54"/>
      <c r="E367" s="54" t="s">
        <v>140</v>
      </c>
      <c r="F367" s="54"/>
      <c r="G367" s="59" t="s">
        <v>299</v>
      </c>
      <c r="H367" s="96">
        <v>0</v>
      </c>
      <c r="I367" s="97"/>
      <c r="J367" s="96">
        <f t="shared" si="79"/>
        <v>0</v>
      </c>
      <c r="K367" s="93" t="e">
        <f t="shared" si="80"/>
        <v>#DIV/0!</v>
      </c>
      <c r="L367" s="96">
        <v>0</v>
      </c>
      <c r="M367" s="98">
        <v>0</v>
      </c>
      <c r="N367" s="96"/>
      <c r="O367" s="53">
        <f>M367+N367</f>
        <v>0</v>
      </c>
      <c r="P367" s="53">
        <f t="shared" si="81"/>
        <v>0</v>
      </c>
      <c r="Q367" s="95" t="e">
        <f t="shared" si="82"/>
        <v>#DIV/0!</v>
      </c>
      <c r="R367" s="39"/>
    </row>
    <row r="368" spans="1:18" ht="15.6" customHeight="1" x14ac:dyDescent="0.2">
      <c r="A368" s="44"/>
      <c r="B368" s="182"/>
      <c r="C368" s="45"/>
      <c r="D368" s="45">
        <v>79</v>
      </c>
      <c r="E368" s="45"/>
      <c r="F368" s="45"/>
      <c r="G368" s="90" t="s">
        <v>300</v>
      </c>
      <c r="H368" s="91">
        <v>0</v>
      </c>
      <c r="I368" s="92"/>
      <c r="J368" s="96">
        <f t="shared" si="79"/>
        <v>0</v>
      </c>
      <c r="K368" s="93" t="e">
        <f t="shared" si="80"/>
        <v>#DIV/0!</v>
      </c>
      <c r="L368" s="91">
        <v>0</v>
      </c>
      <c r="M368" s="74">
        <v>0</v>
      </c>
      <c r="N368" s="91">
        <f t="shared" ref="N368:O370" si="83">N369</f>
        <v>0</v>
      </c>
      <c r="O368" s="94">
        <f t="shared" si="83"/>
        <v>0</v>
      </c>
      <c r="P368" s="94">
        <f t="shared" si="81"/>
        <v>0</v>
      </c>
      <c r="Q368" s="95" t="e">
        <f t="shared" si="82"/>
        <v>#DIV/0!</v>
      </c>
      <c r="R368" s="39"/>
    </row>
    <row r="369" spans="1:18" ht="15.6" customHeight="1" x14ac:dyDescent="0.2">
      <c r="A369" s="44"/>
      <c r="B369" s="182"/>
      <c r="C369" s="45"/>
      <c r="D369" s="45">
        <v>81</v>
      </c>
      <c r="E369" s="45"/>
      <c r="F369" s="45"/>
      <c r="G369" s="90" t="s">
        <v>301</v>
      </c>
      <c r="H369" s="91">
        <v>0</v>
      </c>
      <c r="I369" s="92"/>
      <c r="J369" s="96">
        <f t="shared" si="79"/>
        <v>0</v>
      </c>
      <c r="K369" s="93" t="e">
        <f t="shared" si="80"/>
        <v>#DIV/0!</v>
      </c>
      <c r="L369" s="91">
        <v>0</v>
      </c>
      <c r="M369" s="74">
        <v>0</v>
      </c>
      <c r="N369" s="91">
        <f t="shared" si="83"/>
        <v>0</v>
      </c>
      <c r="O369" s="94">
        <f t="shared" si="83"/>
        <v>0</v>
      </c>
      <c r="P369" s="94">
        <f t="shared" si="81"/>
        <v>0</v>
      </c>
      <c r="Q369" s="95" t="e">
        <f t="shared" si="82"/>
        <v>#DIV/0!</v>
      </c>
      <c r="R369" s="39"/>
    </row>
    <row r="370" spans="1:18" ht="15.6" customHeight="1" x14ac:dyDescent="0.2">
      <c r="A370" s="44"/>
      <c r="B370" s="182"/>
      <c r="C370" s="45"/>
      <c r="D370" s="45"/>
      <c r="E370" s="45" t="s">
        <v>90</v>
      </c>
      <c r="F370" s="45"/>
      <c r="G370" s="57" t="s">
        <v>302</v>
      </c>
      <c r="H370" s="91">
        <v>0</v>
      </c>
      <c r="I370" s="92"/>
      <c r="J370" s="96">
        <f t="shared" si="79"/>
        <v>0</v>
      </c>
      <c r="K370" s="93" t="e">
        <f t="shared" si="80"/>
        <v>#DIV/0!</v>
      </c>
      <c r="L370" s="91">
        <v>0</v>
      </c>
      <c r="M370" s="74">
        <v>0</v>
      </c>
      <c r="N370" s="91">
        <f t="shared" si="83"/>
        <v>0</v>
      </c>
      <c r="O370" s="94">
        <f t="shared" si="83"/>
        <v>0</v>
      </c>
      <c r="P370" s="94">
        <f t="shared" si="81"/>
        <v>0</v>
      </c>
      <c r="Q370" s="95" t="e">
        <f t="shared" si="82"/>
        <v>#DIV/0!</v>
      </c>
      <c r="R370" s="39"/>
    </row>
    <row r="371" spans="1:18" ht="27.6" customHeight="1" x14ac:dyDescent="0.2">
      <c r="A371" s="56"/>
      <c r="B371" s="187"/>
      <c r="C371" s="54"/>
      <c r="D371" s="54"/>
      <c r="E371" s="54"/>
      <c r="F371" s="54" t="s">
        <v>90</v>
      </c>
      <c r="G371" s="59" t="s">
        <v>303</v>
      </c>
      <c r="H371" s="96"/>
      <c r="I371" s="97"/>
      <c r="J371" s="96">
        <f t="shared" si="79"/>
        <v>0</v>
      </c>
      <c r="K371" s="93" t="e">
        <f t="shared" si="80"/>
        <v>#DIV/0!</v>
      </c>
      <c r="L371" s="96"/>
      <c r="M371" s="98">
        <v>0</v>
      </c>
      <c r="N371" s="96"/>
      <c r="O371" s="53">
        <f>M371+N371</f>
        <v>0</v>
      </c>
      <c r="P371" s="53">
        <f t="shared" si="81"/>
        <v>0</v>
      </c>
      <c r="Q371" s="95" t="e">
        <f t="shared" si="82"/>
        <v>#DIV/0!</v>
      </c>
      <c r="R371" s="39"/>
    </row>
    <row r="372" spans="1:18" ht="15.6" customHeight="1" x14ac:dyDescent="0.2">
      <c r="A372" s="101"/>
      <c r="B372" s="188"/>
      <c r="C372" s="102"/>
      <c r="D372" s="102">
        <v>85</v>
      </c>
      <c r="E372" s="102"/>
      <c r="F372" s="102"/>
      <c r="G372" s="104" t="s">
        <v>88</v>
      </c>
      <c r="H372" s="105"/>
      <c r="I372" s="106"/>
      <c r="J372" s="105">
        <f t="shared" si="79"/>
        <v>0</v>
      </c>
      <c r="K372" s="107"/>
      <c r="L372" s="105"/>
      <c r="M372" s="108">
        <v>-113863</v>
      </c>
      <c r="N372" s="105">
        <v>-1454</v>
      </c>
      <c r="O372" s="109">
        <f>M372+N372</f>
        <v>-115317</v>
      </c>
      <c r="P372" s="109">
        <f t="shared" si="81"/>
        <v>115317</v>
      </c>
      <c r="Q372" s="110"/>
      <c r="R372" s="39"/>
    </row>
    <row r="373" spans="1:18" ht="15.6" customHeight="1" x14ac:dyDescent="0.2">
      <c r="A373" s="56"/>
      <c r="B373" s="187"/>
      <c r="C373" s="54"/>
      <c r="D373" s="54"/>
      <c r="E373" s="54"/>
      <c r="F373" s="54"/>
      <c r="G373" s="59" t="s">
        <v>304</v>
      </c>
      <c r="H373" s="96"/>
      <c r="I373" s="97"/>
      <c r="J373" s="96">
        <f t="shared" si="79"/>
        <v>0</v>
      </c>
      <c r="K373" s="93"/>
      <c r="L373" s="96"/>
      <c r="M373" s="98"/>
      <c r="N373" s="96"/>
      <c r="O373" s="125"/>
      <c r="P373" s="125">
        <f t="shared" si="81"/>
        <v>0</v>
      </c>
      <c r="Q373" s="95"/>
      <c r="R373" s="39"/>
    </row>
    <row r="374" spans="1:18" ht="15.6" customHeight="1" x14ac:dyDescent="0.2">
      <c r="A374" s="44" t="s">
        <v>238</v>
      </c>
      <c r="B374" s="182" t="s">
        <v>122</v>
      </c>
      <c r="C374" s="45"/>
      <c r="D374" s="45"/>
      <c r="E374" s="45"/>
      <c r="F374" s="45"/>
      <c r="G374" s="90" t="s">
        <v>305</v>
      </c>
      <c r="H374" s="91">
        <f>H328+H333</f>
        <v>9130000</v>
      </c>
      <c r="I374" s="92"/>
      <c r="J374" s="96">
        <f>J328+J333</f>
        <v>4004900</v>
      </c>
      <c r="K374" s="93">
        <f t="shared" ref="K374:K380" si="84">ROUND(I374/H374*100,2)</f>
        <v>0</v>
      </c>
      <c r="L374" s="91">
        <f>L328+L333</f>
        <v>5255400</v>
      </c>
      <c r="M374" s="91">
        <v>4323960</v>
      </c>
      <c r="N374" s="91">
        <f>N328+N333</f>
        <v>769029</v>
      </c>
      <c r="O374" s="91">
        <f>O328+O333</f>
        <v>5092989</v>
      </c>
      <c r="P374" s="94">
        <f t="shared" si="81"/>
        <v>162411</v>
      </c>
      <c r="Q374" s="95">
        <f t="shared" ref="Q374:Q380" si="85">ROUND(O374/N374*100,2)</f>
        <v>662.26</v>
      </c>
      <c r="R374" s="39"/>
    </row>
    <row r="375" spans="1:18" ht="15.6" customHeight="1" x14ac:dyDescent="0.2">
      <c r="A375" s="44"/>
      <c r="B375" s="182">
        <v>15</v>
      </c>
      <c r="C375" s="45"/>
      <c r="D375" s="45"/>
      <c r="E375" s="45"/>
      <c r="F375" s="45"/>
      <c r="G375" s="90" t="s">
        <v>306</v>
      </c>
      <c r="H375" s="91">
        <f>H376</f>
        <v>0</v>
      </c>
      <c r="I375" s="92"/>
      <c r="J375" s="96">
        <f t="shared" ref="J375:J381" si="86">H375-I375</f>
        <v>0</v>
      </c>
      <c r="K375" s="93" t="e">
        <f t="shared" si="84"/>
        <v>#DIV/0!</v>
      </c>
      <c r="L375" s="91">
        <f>L376</f>
        <v>0</v>
      </c>
      <c r="M375" s="91">
        <v>0</v>
      </c>
      <c r="N375" s="91">
        <f>N376</f>
        <v>0</v>
      </c>
      <c r="O375" s="91">
        <f>O376</f>
        <v>0</v>
      </c>
      <c r="P375" s="94">
        <f t="shared" si="81"/>
        <v>0</v>
      </c>
      <c r="Q375" s="95" t="e">
        <f t="shared" si="85"/>
        <v>#DIV/0!</v>
      </c>
      <c r="R375" s="39"/>
    </row>
    <row r="376" spans="1:18" ht="15.6" customHeight="1" x14ac:dyDescent="0.2">
      <c r="A376" s="44"/>
      <c r="B376" s="182"/>
      <c r="C376" s="45" t="s">
        <v>236</v>
      </c>
      <c r="D376" s="45"/>
      <c r="E376" s="45"/>
      <c r="F376" s="45"/>
      <c r="G376" s="90" t="s">
        <v>307</v>
      </c>
      <c r="H376" s="91">
        <f>H353</f>
        <v>0</v>
      </c>
      <c r="I376" s="92"/>
      <c r="J376" s="96">
        <f t="shared" si="86"/>
        <v>0</v>
      </c>
      <c r="K376" s="93" t="e">
        <f t="shared" si="84"/>
        <v>#DIV/0!</v>
      </c>
      <c r="L376" s="91">
        <f>L353</f>
        <v>0</v>
      </c>
      <c r="M376" s="91">
        <v>0</v>
      </c>
      <c r="N376" s="91">
        <f>N353</f>
        <v>0</v>
      </c>
      <c r="O376" s="91">
        <f>O353</f>
        <v>0</v>
      </c>
      <c r="P376" s="94">
        <f t="shared" si="81"/>
        <v>0</v>
      </c>
      <c r="Q376" s="95" t="e">
        <f t="shared" si="85"/>
        <v>#DIV/0!</v>
      </c>
      <c r="R376" s="39"/>
    </row>
    <row r="377" spans="1:18" ht="15.6" customHeight="1" x14ac:dyDescent="0.2">
      <c r="A377" s="44"/>
      <c r="B377" s="182" t="s">
        <v>236</v>
      </c>
      <c r="C377" s="45"/>
      <c r="D377" s="45"/>
      <c r="E377" s="45"/>
      <c r="F377" s="45"/>
      <c r="G377" s="90" t="s">
        <v>308</v>
      </c>
      <c r="H377" s="91">
        <f>H378+H379</f>
        <v>5296900</v>
      </c>
      <c r="I377" s="92"/>
      <c r="J377" s="96">
        <f t="shared" si="86"/>
        <v>5296900</v>
      </c>
      <c r="K377" s="93">
        <f t="shared" si="84"/>
        <v>0</v>
      </c>
      <c r="L377" s="91">
        <f>L378+L379</f>
        <v>2786500</v>
      </c>
      <c r="M377" s="91">
        <v>2185896</v>
      </c>
      <c r="N377" s="91">
        <f>N378+N379</f>
        <v>433330</v>
      </c>
      <c r="O377" s="91">
        <f>O378+O379</f>
        <v>2618226</v>
      </c>
      <c r="P377" s="94">
        <f t="shared" si="81"/>
        <v>168274</v>
      </c>
      <c r="Q377" s="95">
        <f t="shared" si="85"/>
        <v>604.21</v>
      </c>
      <c r="R377" s="39"/>
    </row>
    <row r="378" spans="1:18" ht="15.6" customHeight="1" x14ac:dyDescent="0.2">
      <c r="A378" s="44"/>
      <c r="B378" s="182"/>
      <c r="C378" s="45" t="s">
        <v>103</v>
      </c>
      <c r="D378" s="45"/>
      <c r="E378" s="45"/>
      <c r="F378" s="45"/>
      <c r="G378" s="90" t="s">
        <v>171</v>
      </c>
      <c r="H378" s="91">
        <f>+H321</f>
        <v>60000</v>
      </c>
      <c r="I378" s="92"/>
      <c r="J378" s="96">
        <f t="shared" si="86"/>
        <v>60000</v>
      </c>
      <c r="K378" s="93">
        <f t="shared" si="84"/>
        <v>0</v>
      </c>
      <c r="L378" s="91">
        <f>+L321</f>
        <v>28000</v>
      </c>
      <c r="M378" s="91">
        <v>19397</v>
      </c>
      <c r="N378" s="91">
        <f>+N321</f>
        <v>3453</v>
      </c>
      <c r="O378" s="91">
        <f>+O321</f>
        <v>22850</v>
      </c>
      <c r="P378" s="94">
        <f t="shared" si="81"/>
        <v>5150</v>
      </c>
      <c r="Q378" s="95">
        <f t="shared" si="85"/>
        <v>661.74</v>
      </c>
      <c r="R378" s="39"/>
    </row>
    <row r="379" spans="1:18" ht="15.6" customHeight="1" x14ac:dyDescent="0.2">
      <c r="A379" s="44"/>
      <c r="B379" s="182"/>
      <c r="C379" s="45" t="s">
        <v>140</v>
      </c>
      <c r="D379" s="45"/>
      <c r="E379" s="45"/>
      <c r="F379" s="45"/>
      <c r="G379" s="90" t="s">
        <v>309</v>
      </c>
      <c r="H379" s="91">
        <f>H257-H374-H375-H378</f>
        <v>5236900</v>
      </c>
      <c r="I379" s="92"/>
      <c r="J379" s="96">
        <f t="shared" si="86"/>
        <v>5236900</v>
      </c>
      <c r="K379" s="93">
        <f t="shared" si="84"/>
        <v>0</v>
      </c>
      <c r="L379" s="91">
        <f>L257-L374-L375-L378</f>
        <v>2758500</v>
      </c>
      <c r="M379" s="91">
        <v>2166499</v>
      </c>
      <c r="N379" s="91">
        <f>N257-N374-N375-N378</f>
        <v>429877</v>
      </c>
      <c r="O379" s="91">
        <f>O257-O374-O375-O378</f>
        <v>2595376</v>
      </c>
      <c r="P379" s="94">
        <f t="shared" si="81"/>
        <v>163124</v>
      </c>
      <c r="Q379" s="95">
        <f t="shared" si="85"/>
        <v>603.75</v>
      </c>
      <c r="R379" s="39"/>
    </row>
    <row r="380" spans="1:18" ht="15.6" customHeight="1" x14ac:dyDescent="0.2">
      <c r="A380" s="44" t="s">
        <v>310</v>
      </c>
      <c r="B380" s="182" t="s">
        <v>288</v>
      </c>
      <c r="C380" s="45"/>
      <c r="D380" s="45"/>
      <c r="E380" s="45"/>
      <c r="F380" s="45"/>
      <c r="G380" s="90" t="s">
        <v>311</v>
      </c>
      <c r="H380" s="91">
        <f>H382</f>
        <v>25961000</v>
      </c>
      <c r="I380" s="92"/>
      <c r="J380" s="96">
        <f t="shared" si="86"/>
        <v>25961000</v>
      </c>
      <c r="K380" s="93">
        <f t="shared" si="84"/>
        <v>0</v>
      </c>
      <c r="L380" s="91">
        <f>L382</f>
        <v>8755100</v>
      </c>
      <c r="M380" s="91">
        <v>2029685</v>
      </c>
      <c r="N380" s="91">
        <f>N382</f>
        <v>383418</v>
      </c>
      <c r="O380" s="91">
        <f>O382</f>
        <v>2413103</v>
      </c>
      <c r="P380" s="94">
        <f t="shared" si="81"/>
        <v>6341997</v>
      </c>
      <c r="Q380" s="95">
        <f t="shared" si="85"/>
        <v>629.37</v>
      </c>
      <c r="R380" s="39"/>
    </row>
    <row r="381" spans="1:18" ht="41.45" customHeight="1" x14ac:dyDescent="0.2">
      <c r="A381" s="44"/>
      <c r="B381" s="182"/>
      <c r="C381" s="45"/>
      <c r="D381" s="45" t="s">
        <v>82</v>
      </c>
      <c r="E381" s="45"/>
      <c r="F381" s="45"/>
      <c r="G381" s="90" t="s">
        <v>83</v>
      </c>
      <c r="H381" s="91">
        <f>H444</f>
        <v>0</v>
      </c>
      <c r="I381" s="92"/>
      <c r="J381" s="96">
        <f t="shared" si="86"/>
        <v>0</v>
      </c>
      <c r="K381" s="140"/>
      <c r="L381" s="91">
        <f>L444</f>
        <v>0</v>
      </c>
      <c r="M381" s="118">
        <v>0</v>
      </c>
      <c r="N381" s="91">
        <f>N444</f>
        <v>0</v>
      </c>
      <c r="O381" s="94">
        <f>O444</f>
        <v>0</v>
      </c>
      <c r="P381" s="94">
        <f t="shared" si="81"/>
        <v>0</v>
      </c>
      <c r="Q381" s="95"/>
      <c r="R381" s="39"/>
    </row>
    <row r="382" spans="1:18" ht="27.6" customHeight="1" x14ac:dyDescent="0.2">
      <c r="A382" s="234" t="s">
        <v>312</v>
      </c>
      <c r="B382" s="232"/>
      <c r="C382" s="232"/>
      <c r="D382" s="232"/>
      <c r="E382" s="232"/>
      <c r="F382" s="233"/>
      <c r="G382" s="111" t="s">
        <v>313</v>
      </c>
      <c r="H382" s="112">
        <f>+H383+H447</f>
        <v>25961000</v>
      </c>
      <c r="I382" s="112">
        <f>+I383+I447</f>
        <v>4583771</v>
      </c>
      <c r="J382" s="112">
        <f>+J383</f>
        <v>21377229</v>
      </c>
      <c r="K382" s="147">
        <f t="shared" ref="K382:K415" si="87">ROUND(I382/H382*100,2)</f>
        <v>17.66</v>
      </c>
      <c r="L382" s="112">
        <f>+L383+L447</f>
        <v>8755100</v>
      </c>
      <c r="M382" s="114">
        <v>2029685</v>
      </c>
      <c r="N382" s="112">
        <f>+N383+N447</f>
        <v>383418</v>
      </c>
      <c r="O382" s="115">
        <f>+O383+O447</f>
        <v>2413103</v>
      </c>
      <c r="P382" s="115">
        <f t="shared" si="81"/>
        <v>6341997</v>
      </c>
      <c r="Q382" s="116">
        <f t="shared" ref="Q382:Q415" si="88">ROUND(O382/L382*100,2)</f>
        <v>27.56</v>
      </c>
      <c r="R382" s="117"/>
    </row>
    <row r="383" spans="1:18" ht="15.6" customHeight="1" x14ac:dyDescent="0.2">
      <c r="A383" s="44"/>
      <c r="B383" s="182"/>
      <c r="C383" s="45"/>
      <c r="D383" s="45" t="s">
        <v>90</v>
      </c>
      <c r="E383" s="45"/>
      <c r="F383" s="45"/>
      <c r="G383" s="90" t="s">
        <v>63</v>
      </c>
      <c r="H383" s="91">
        <f>H384+H387+H390+H393+H399+H413</f>
        <v>25961000</v>
      </c>
      <c r="I383" s="91">
        <f>I384+I387+I390+I393+I399+I413</f>
        <v>4583771</v>
      </c>
      <c r="J383" s="91">
        <f>J384+J387+J390+J393+J399+J413</f>
        <v>21377229</v>
      </c>
      <c r="K383" s="140">
        <f t="shared" si="87"/>
        <v>17.66</v>
      </c>
      <c r="L383" s="91">
        <f>L384+L387+L390+L393+L399+L413</f>
        <v>8755100</v>
      </c>
      <c r="M383" s="74">
        <v>2222666</v>
      </c>
      <c r="N383" s="91">
        <f>N384+N387+N390+N393+N399+N413</f>
        <v>397802</v>
      </c>
      <c r="O383" s="94">
        <f>O384+O387+O390+O393+O399+O413</f>
        <v>2620468</v>
      </c>
      <c r="P383" s="94">
        <f t="shared" si="81"/>
        <v>6134632</v>
      </c>
      <c r="Q383" s="95">
        <f t="shared" si="88"/>
        <v>29.93</v>
      </c>
      <c r="R383" s="39"/>
    </row>
    <row r="384" spans="1:18" ht="15.6" customHeight="1" x14ac:dyDescent="0.2">
      <c r="A384" s="44"/>
      <c r="B384" s="182"/>
      <c r="C384" s="45"/>
      <c r="D384" s="45" t="s">
        <v>92</v>
      </c>
      <c r="E384" s="45"/>
      <c r="F384" s="45"/>
      <c r="G384" s="90" t="s">
        <v>67</v>
      </c>
      <c r="H384" s="91">
        <f>H385</f>
        <v>3000</v>
      </c>
      <c r="I384" s="91">
        <f t="shared" ref="I384:I385" si="89">I385</f>
        <v>0</v>
      </c>
      <c r="J384" s="91">
        <f>J385</f>
        <v>3000</v>
      </c>
      <c r="K384" s="140">
        <f t="shared" si="87"/>
        <v>0</v>
      </c>
      <c r="L384" s="91">
        <f t="shared" ref="L384:O385" si="90">L385</f>
        <v>3000</v>
      </c>
      <c r="M384" s="74">
        <v>0</v>
      </c>
      <c r="N384" s="91">
        <f t="shared" si="90"/>
        <v>0</v>
      </c>
      <c r="O384" s="94">
        <f t="shared" si="90"/>
        <v>0</v>
      </c>
      <c r="P384" s="94">
        <f t="shared" si="81"/>
        <v>3000</v>
      </c>
      <c r="Q384" s="95">
        <f t="shared" si="88"/>
        <v>0</v>
      </c>
      <c r="R384" s="39"/>
    </row>
    <row r="385" spans="1:18" ht="15.6" customHeight="1" x14ac:dyDescent="0.2">
      <c r="A385" s="44"/>
      <c r="B385" s="182"/>
      <c r="C385" s="45"/>
      <c r="D385" s="45"/>
      <c r="E385" s="45" t="s">
        <v>93</v>
      </c>
      <c r="F385" s="45"/>
      <c r="G385" s="57" t="s">
        <v>260</v>
      </c>
      <c r="H385" s="91">
        <f>H386</f>
        <v>3000</v>
      </c>
      <c r="I385" s="91">
        <f t="shared" si="89"/>
        <v>0</v>
      </c>
      <c r="J385" s="91">
        <f>J386</f>
        <v>3000</v>
      </c>
      <c r="K385" s="140">
        <f t="shared" si="87"/>
        <v>0</v>
      </c>
      <c r="L385" s="91">
        <f t="shared" si="90"/>
        <v>3000</v>
      </c>
      <c r="M385" s="74">
        <v>0</v>
      </c>
      <c r="N385" s="91">
        <f t="shared" si="90"/>
        <v>0</v>
      </c>
      <c r="O385" s="94">
        <f t="shared" si="90"/>
        <v>0</v>
      </c>
      <c r="P385" s="94">
        <f t="shared" si="81"/>
        <v>3000</v>
      </c>
      <c r="Q385" s="95">
        <f t="shared" si="88"/>
        <v>0</v>
      </c>
      <c r="R385" s="39"/>
    </row>
    <row r="386" spans="1:18" ht="15.6" customHeight="1" x14ac:dyDescent="0.2">
      <c r="A386" s="56"/>
      <c r="B386" s="187"/>
      <c r="C386" s="54"/>
      <c r="D386" s="54"/>
      <c r="E386" s="54"/>
      <c r="F386" s="54" t="s">
        <v>93</v>
      </c>
      <c r="G386" s="59" t="s">
        <v>217</v>
      </c>
      <c r="H386" s="96">
        <v>3000</v>
      </c>
      <c r="I386" s="97"/>
      <c r="J386" s="96">
        <f t="shared" ref="J386:J432" si="91">H386-I386</f>
        <v>3000</v>
      </c>
      <c r="K386" s="140">
        <f t="shared" si="87"/>
        <v>0</v>
      </c>
      <c r="L386" s="96">
        <v>3000</v>
      </c>
      <c r="M386" s="98">
        <v>0</v>
      </c>
      <c r="N386" s="96"/>
      <c r="O386" s="53">
        <f>M386+N386</f>
        <v>0</v>
      </c>
      <c r="P386" s="53">
        <f t="shared" si="81"/>
        <v>3000</v>
      </c>
      <c r="Q386" s="95">
        <f t="shared" si="88"/>
        <v>0</v>
      </c>
      <c r="R386" s="39"/>
    </row>
    <row r="387" spans="1:18" ht="15.6" customHeight="1" x14ac:dyDescent="0.2">
      <c r="A387" s="44"/>
      <c r="B387" s="182"/>
      <c r="C387" s="45"/>
      <c r="D387" s="45" t="s">
        <v>94</v>
      </c>
      <c r="E387" s="45"/>
      <c r="F387" s="45"/>
      <c r="G387" s="90" t="s">
        <v>71</v>
      </c>
      <c r="H387" s="91">
        <v>0</v>
      </c>
      <c r="I387" s="92"/>
      <c r="J387" s="96">
        <f t="shared" si="91"/>
        <v>0</v>
      </c>
      <c r="K387" s="140" t="e">
        <f t="shared" si="87"/>
        <v>#DIV/0!</v>
      </c>
      <c r="L387" s="91">
        <v>0</v>
      </c>
      <c r="M387" s="74">
        <v>0</v>
      </c>
      <c r="N387" s="91">
        <f>N388+N389</f>
        <v>0</v>
      </c>
      <c r="O387" s="94">
        <f>O388+O389</f>
        <v>0</v>
      </c>
      <c r="P387" s="94">
        <f t="shared" si="81"/>
        <v>0</v>
      </c>
      <c r="Q387" s="95" t="e">
        <f t="shared" si="88"/>
        <v>#DIV/0!</v>
      </c>
      <c r="R387" s="39"/>
    </row>
    <row r="388" spans="1:18" ht="15.6" customHeight="1" x14ac:dyDescent="0.2">
      <c r="A388" s="56"/>
      <c r="B388" s="187"/>
      <c r="C388" s="54"/>
      <c r="D388" s="54"/>
      <c r="E388" s="54" t="s">
        <v>126</v>
      </c>
      <c r="F388" s="54"/>
      <c r="G388" s="59" t="s">
        <v>314</v>
      </c>
      <c r="H388" s="96"/>
      <c r="I388" s="97"/>
      <c r="J388" s="96">
        <f t="shared" si="91"/>
        <v>0</v>
      </c>
      <c r="K388" s="140" t="e">
        <f t="shared" si="87"/>
        <v>#DIV/0!</v>
      </c>
      <c r="L388" s="96"/>
      <c r="M388" s="98">
        <v>0</v>
      </c>
      <c r="N388" s="96"/>
      <c r="O388" s="53">
        <f>M388+N388</f>
        <v>0</v>
      </c>
      <c r="P388" s="53">
        <f t="shared" si="81"/>
        <v>0</v>
      </c>
      <c r="Q388" s="95" t="e">
        <f t="shared" si="88"/>
        <v>#DIV/0!</v>
      </c>
      <c r="R388" s="39"/>
    </row>
    <row r="389" spans="1:18" ht="15.6" customHeight="1" x14ac:dyDescent="0.2">
      <c r="A389" s="56"/>
      <c r="B389" s="187"/>
      <c r="C389" s="54"/>
      <c r="D389" s="54"/>
      <c r="E389" s="54">
        <v>10</v>
      </c>
      <c r="F389" s="54"/>
      <c r="G389" s="59" t="s">
        <v>315</v>
      </c>
      <c r="H389" s="96"/>
      <c r="I389" s="97"/>
      <c r="J389" s="96">
        <f t="shared" si="91"/>
        <v>0</v>
      </c>
      <c r="K389" s="140" t="e">
        <f t="shared" si="87"/>
        <v>#DIV/0!</v>
      </c>
      <c r="L389" s="96"/>
      <c r="M389" s="98">
        <v>0</v>
      </c>
      <c r="N389" s="96"/>
      <c r="O389" s="53">
        <f>M389+N389</f>
        <v>0</v>
      </c>
      <c r="P389" s="53">
        <f t="shared" si="81"/>
        <v>0</v>
      </c>
      <c r="Q389" s="95" t="e">
        <f t="shared" si="88"/>
        <v>#DIV/0!</v>
      </c>
      <c r="R389" s="39"/>
    </row>
    <row r="390" spans="1:18" ht="27.6" customHeight="1" x14ac:dyDescent="0.2">
      <c r="A390" s="44"/>
      <c r="B390" s="182"/>
      <c r="C390" s="45"/>
      <c r="D390" s="45">
        <v>51</v>
      </c>
      <c r="E390" s="45"/>
      <c r="F390" s="45"/>
      <c r="G390" s="90" t="s">
        <v>73</v>
      </c>
      <c r="H390" s="91">
        <v>0</v>
      </c>
      <c r="I390" s="92"/>
      <c r="J390" s="96">
        <f t="shared" si="91"/>
        <v>0</v>
      </c>
      <c r="K390" s="140" t="e">
        <f t="shared" si="87"/>
        <v>#DIV/0!</v>
      </c>
      <c r="L390" s="91">
        <v>0</v>
      </c>
      <c r="M390" s="74">
        <v>0</v>
      </c>
      <c r="N390" s="91">
        <f t="shared" ref="N390:O391" si="92">N391</f>
        <v>0</v>
      </c>
      <c r="O390" s="94">
        <f t="shared" si="92"/>
        <v>0</v>
      </c>
      <c r="P390" s="94">
        <f t="shared" si="81"/>
        <v>0</v>
      </c>
      <c r="Q390" s="95" t="e">
        <f t="shared" si="88"/>
        <v>#DIV/0!</v>
      </c>
      <c r="R390" s="39"/>
    </row>
    <row r="391" spans="1:18" ht="15.6" customHeight="1" x14ac:dyDescent="0.2">
      <c r="A391" s="44"/>
      <c r="B391" s="182"/>
      <c r="C391" s="45"/>
      <c r="D391" s="45"/>
      <c r="E391" s="45" t="s">
        <v>90</v>
      </c>
      <c r="F391" s="45"/>
      <c r="G391" s="57" t="s">
        <v>95</v>
      </c>
      <c r="H391" s="91">
        <v>0</v>
      </c>
      <c r="I391" s="92"/>
      <c r="J391" s="96">
        <f t="shared" si="91"/>
        <v>0</v>
      </c>
      <c r="K391" s="140" t="e">
        <f t="shared" si="87"/>
        <v>#DIV/0!</v>
      </c>
      <c r="L391" s="91">
        <v>0</v>
      </c>
      <c r="M391" s="74">
        <v>0</v>
      </c>
      <c r="N391" s="91">
        <f t="shared" si="92"/>
        <v>0</v>
      </c>
      <c r="O391" s="94">
        <f t="shared" si="92"/>
        <v>0</v>
      </c>
      <c r="P391" s="94">
        <f t="shared" si="81"/>
        <v>0</v>
      </c>
      <c r="Q391" s="95" t="e">
        <f t="shared" si="88"/>
        <v>#DIV/0!</v>
      </c>
      <c r="R391" s="39"/>
    </row>
    <row r="392" spans="1:18" ht="41.45" customHeight="1" x14ac:dyDescent="0.2">
      <c r="A392" s="56"/>
      <c r="B392" s="187"/>
      <c r="C392" s="54"/>
      <c r="D392" s="54"/>
      <c r="E392" s="54"/>
      <c r="F392" s="54">
        <v>18</v>
      </c>
      <c r="G392" s="59" t="s">
        <v>98</v>
      </c>
      <c r="H392" s="96"/>
      <c r="I392" s="97"/>
      <c r="J392" s="96">
        <f t="shared" si="91"/>
        <v>0</v>
      </c>
      <c r="K392" s="140" t="e">
        <f t="shared" si="87"/>
        <v>#DIV/0!</v>
      </c>
      <c r="L392" s="96"/>
      <c r="M392" s="98">
        <v>0</v>
      </c>
      <c r="N392" s="96"/>
      <c r="O392" s="53">
        <f>M392+N392</f>
        <v>0</v>
      </c>
      <c r="P392" s="53">
        <f t="shared" si="81"/>
        <v>0</v>
      </c>
      <c r="Q392" s="95" t="e">
        <f t="shared" si="88"/>
        <v>#DIV/0!</v>
      </c>
      <c r="R392" s="39"/>
    </row>
    <row r="393" spans="1:18" ht="15.6" customHeight="1" x14ac:dyDescent="0.2">
      <c r="A393" s="44"/>
      <c r="B393" s="182"/>
      <c r="C393" s="45"/>
      <c r="D393" s="45">
        <v>55</v>
      </c>
      <c r="E393" s="45"/>
      <c r="F393" s="45"/>
      <c r="G393" s="90" t="s">
        <v>316</v>
      </c>
      <c r="H393" s="91">
        <v>0</v>
      </c>
      <c r="I393" s="92"/>
      <c r="J393" s="96">
        <f t="shared" si="91"/>
        <v>0</v>
      </c>
      <c r="K393" s="140" t="e">
        <f t="shared" si="87"/>
        <v>#DIV/0!</v>
      </c>
      <c r="L393" s="91">
        <v>0</v>
      </c>
      <c r="M393" s="74">
        <v>0</v>
      </c>
      <c r="N393" s="91">
        <f>N394+N397</f>
        <v>0</v>
      </c>
      <c r="O393" s="94">
        <f>O394+O397</f>
        <v>0</v>
      </c>
      <c r="P393" s="94">
        <f t="shared" si="81"/>
        <v>0</v>
      </c>
      <c r="Q393" s="95" t="e">
        <f t="shared" si="88"/>
        <v>#DIV/0!</v>
      </c>
      <c r="R393" s="39"/>
    </row>
    <row r="394" spans="1:18" ht="15.6" customHeight="1" x14ac:dyDescent="0.2">
      <c r="A394" s="44"/>
      <c r="B394" s="182"/>
      <c r="C394" s="45"/>
      <c r="D394" s="45"/>
      <c r="E394" s="45" t="s">
        <v>90</v>
      </c>
      <c r="F394" s="45"/>
      <c r="G394" s="90" t="s">
        <v>317</v>
      </c>
      <c r="H394" s="91">
        <v>0</v>
      </c>
      <c r="I394" s="92"/>
      <c r="J394" s="96">
        <f t="shared" si="91"/>
        <v>0</v>
      </c>
      <c r="K394" s="140" t="e">
        <f t="shared" si="87"/>
        <v>#DIV/0!</v>
      </c>
      <c r="L394" s="91">
        <v>0</v>
      </c>
      <c r="M394" s="74">
        <v>0</v>
      </c>
      <c r="N394" s="91">
        <f>N395+N396</f>
        <v>0</v>
      </c>
      <c r="O394" s="94">
        <f>O395+O396</f>
        <v>0</v>
      </c>
      <c r="P394" s="94">
        <f t="shared" si="81"/>
        <v>0</v>
      </c>
      <c r="Q394" s="95" t="e">
        <f t="shared" si="88"/>
        <v>#DIV/0!</v>
      </c>
      <c r="R394" s="39"/>
    </row>
    <row r="395" spans="1:18" ht="15.6" customHeight="1" x14ac:dyDescent="0.2">
      <c r="A395" s="56"/>
      <c r="B395" s="187"/>
      <c r="C395" s="54"/>
      <c r="D395" s="54"/>
      <c r="E395" s="54"/>
      <c r="F395" s="54" t="s">
        <v>124</v>
      </c>
      <c r="G395" s="59" t="s">
        <v>318</v>
      </c>
      <c r="H395" s="96"/>
      <c r="I395" s="97"/>
      <c r="J395" s="96">
        <f t="shared" si="91"/>
        <v>0</v>
      </c>
      <c r="K395" s="140" t="e">
        <f t="shared" si="87"/>
        <v>#DIV/0!</v>
      </c>
      <c r="L395" s="96"/>
      <c r="M395" s="98">
        <v>0</v>
      </c>
      <c r="N395" s="96"/>
      <c r="O395" s="53">
        <f>M395+N395</f>
        <v>0</v>
      </c>
      <c r="P395" s="53">
        <f t="shared" si="81"/>
        <v>0</v>
      </c>
      <c r="Q395" s="95" t="e">
        <f t="shared" si="88"/>
        <v>#DIV/0!</v>
      </c>
      <c r="R395" s="39"/>
    </row>
    <row r="396" spans="1:18" ht="15.6" customHeight="1" x14ac:dyDescent="0.2">
      <c r="A396" s="56"/>
      <c r="B396" s="187"/>
      <c r="C396" s="54"/>
      <c r="D396" s="54"/>
      <c r="E396" s="54"/>
      <c r="F396" s="54">
        <v>18</v>
      </c>
      <c r="G396" s="59" t="s">
        <v>319</v>
      </c>
      <c r="H396" s="96"/>
      <c r="I396" s="97"/>
      <c r="J396" s="96">
        <f t="shared" si="91"/>
        <v>0</v>
      </c>
      <c r="K396" s="140" t="e">
        <f t="shared" si="87"/>
        <v>#DIV/0!</v>
      </c>
      <c r="L396" s="96"/>
      <c r="M396" s="98">
        <v>0</v>
      </c>
      <c r="N396" s="96"/>
      <c r="O396" s="53">
        <f>M396+N396</f>
        <v>0</v>
      </c>
      <c r="P396" s="53">
        <f t="shared" si="81"/>
        <v>0</v>
      </c>
      <c r="Q396" s="95" t="e">
        <f t="shared" si="88"/>
        <v>#DIV/0!</v>
      </c>
      <c r="R396" s="39"/>
    </row>
    <row r="397" spans="1:18" ht="27.6" customHeight="1" x14ac:dyDescent="0.2">
      <c r="A397" s="44"/>
      <c r="B397" s="182"/>
      <c r="C397" s="45"/>
      <c r="D397" s="45"/>
      <c r="E397" s="45" t="s">
        <v>103</v>
      </c>
      <c r="F397" s="45"/>
      <c r="G397" s="57" t="s">
        <v>320</v>
      </c>
      <c r="H397" s="91">
        <v>0</v>
      </c>
      <c r="I397" s="92"/>
      <c r="J397" s="96">
        <f t="shared" si="91"/>
        <v>0</v>
      </c>
      <c r="K397" s="140" t="e">
        <f t="shared" si="87"/>
        <v>#DIV/0!</v>
      </c>
      <c r="L397" s="91">
        <v>0</v>
      </c>
      <c r="M397" s="74">
        <v>0</v>
      </c>
      <c r="N397" s="91">
        <f>N398</f>
        <v>0</v>
      </c>
      <c r="O397" s="94">
        <f>O398</f>
        <v>0</v>
      </c>
      <c r="P397" s="94">
        <f t="shared" si="81"/>
        <v>0</v>
      </c>
      <c r="Q397" s="95" t="e">
        <f t="shared" si="88"/>
        <v>#DIV/0!</v>
      </c>
      <c r="R397" s="39"/>
    </row>
    <row r="398" spans="1:18" ht="15.6" customHeight="1" x14ac:dyDescent="0.2">
      <c r="A398" s="56"/>
      <c r="B398" s="187"/>
      <c r="C398" s="54"/>
      <c r="D398" s="54"/>
      <c r="E398" s="54"/>
      <c r="F398" s="54" t="s">
        <v>90</v>
      </c>
      <c r="G398" s="59" t="s">
        <v>321</v>
      </c>
      <c r="H398" s="96"/>
      <c r="I398" s="97"/>
      <c r="J398" s="96">
        <f t="shared" si="91"/>
        <v>0</v>
      </c>
      <c r="K398" s="140" t="e">
        <f t="shared" si="87"/>
        <v>#DIV/0!</v>
      </c>
      <c r="L398" s="96"/>
      <c r="M398" s="98">
        <v>0</v>
      </c>
      <c r="N398" s="96"/>
      <c r="O398" s="53">
        <f>M398+N398</f>
        <v>0</v>
      </c>
      <c r="P398" s="53">
        <f t="shared" si="81"/>
        <v>0</v>
      </c>
      <c r="Q398" s="95" t="e">
        <f t="shared" si="88"/>
        <v>#DIV/0!</v>
      </c>
      <c r="R398" s="39"/>
    </row>
    <row r="399" spans="1:18" ht="27.6" customHeight="1" x14ac:dyDescent="0.2">
      <c r="A399" s="44"/>
      <c r="B399" s="182"/>
      <c r="C399" s="45"/>
      <c r="D399" s="45">
        <v>56</v>
      </c>
      <c r="E399" s="45"/>
      <c r="F399" s="45"/>
      <c r="G399" s="57" t="s">
        <v>221</v>
      </c>
      <c r="H399" s="91">
        <f>+H400+H403+H406+H409</f>
        <v>19842000</v>
      </c>
      <c r="I399" s="92">
        <f>I406</f>
        <v>1328424</v>
      </c>
      <c r="J399" s="96">
        <f t="shared" si="91"/>
        <v>18513576</v>
      </c>
      <c r="K399" s="140">
        <f t="shared" si="87"/>
        <v>6.7</v>
      </c>
      <c r="L399" s="91">
        <f>+L400+L403+L406+L409</f>
        <v>5492000</v>
      </c>
      <c r="M399" s="74">
        <v>1070921</v>
      </c>
      <c r="N399" s="91">
        <f>+N400+N403+N406+N409</f>
        <v>156212</v>
      </c>
      <c r="O399" s="94">
        <f>+O400+O403+O406+O409</f>
        <v>1227133</v>
      </c>
      <c r="P399" s="53">
        <f t="shared" si="81"/>
        <v>4264867</v>
      </c>
      <c r="Q399" s="95">
        <f t="shared" si="88"/>
        <v>22.34</v>
      </c>
      <c r="R399" s="39"/>
    </row>
    <row r="400" spans="1:18" ht="15.6" customHeight="1" x14ac:dyDescent="0.2">
      <c r="A400" s="44"/>
      <c r="B400" s="182"/>
      <c r="C400" s="45"/>
      <c r="D400" s="145"/>
      <c r="E400" s="148" t="s">
        <v>322</v>
      </c>
      <c r="F400" s="145"/>
      <c r="G400" s="146" t="s">
        <v>323</v>
      </c>
      <c r="H400" s="91">
        <v>0</v>
      </c>
      <c r="I400" s="92"/>
      <c r="J400" s="96">
        <f t="shared" si="91"/>
        <v>0</v>
      </c>
      <c r="K400" s="140" t="e">
        <f t="shared" si="87"/>
        <v>#DIV/0!</v>
      </c>
      <c r="L400" s="91">
        <v>0</v>
      </c>
      <c r="M400" s="74">
        <v>0</v>
      </c>
      <c r="N400" s="91">
        <f>N401+N402</f>
        <v>0</v>
      </c>
      <c r="O400" s="94">
        <f>O401+O402</f>
        <v>0</v>
      </c>
      <c r="P400" s="94">
        <f>P401+P402</f>
        <v>0</v>
      </c>
      <c r="Q400" s="95" t="e">
        <f t="shared" si="88"/>
        <v>#DIV/0!</v>
      </c>
      <c r="R400" s="39"/>
    </row>
    <row r="401" spans="1:21" ht="15.6" customHeight="1" x14ac:dyDescent="0.2">
      <c r="A401" s="44"/>
      <c r="B401" s="182"/>
      <c r="C401" s="45"/>
      <c r="D401" s="145"/>
      <c r="E401" s="149"/>
      <c r="F401" s="145" t="s">
        <v>62</v>
      </c>
      <c r="G401" s="146" t="s">
        <v>223</v>
      </c>
      <c r="H401" s="91"/>
      <c r="I401" s="92"/>
      <c r="J401" s="96">
        <f t="shared" si="91"/>
        <v>0</v>
      </c>
      <c r="K401" s="140" t="e">
        <f t="shared" si="87"/>
        <v>#DIV/0!</v>
      </c>
      <c r="L401" s="91"/>
      <c r="M401" s="74">
        <v>0</v>
      </c>
      <c r="N401" s="91"/>
      <c r="O401" s="94">
        <f>M401+N401</f>
        <v>0</v>
      </c>
      <c r="P401" s="94"/>
      <c r="Q401" s="95" t="e">
        <f t="shared" si="88"/>
        <v>#DIV/0!</v>
      </c>
      <c r="R401" s="39"/>
    </row>
    <row r="402" spans="1:21" ht="15.6" customHeight="1" x14ac:dyDescent="0.2">
      <c r="A402" s="44"/>
      <c r="B402" s="182"/>
      <c r="C402" s="45"/>
      <c r="D402" s="145"/>
      <c r="E402" s="149"/>
      <c r="F402" s="145" t="s">
        <v>136</v>
      </c>
      <c r="G402" s="146" t="s">
        <v>224</v>
      </c>
      <c r="H402" s="91"/>
      <c r="I402" s="92"/>
      <c r="J402" s="96">
        <f t="shared" si="91"/>
        <v>0</v>
      </c>
      <c r="K402" s="140" t="e">
        <f t="shared" si="87"/>
        <v>#DIV/0!</v>
      </c>
      <c r="L402" s="91"/>
      <c r="M402" s="74">
        <v>0</v>
      </c>
      <c r="N402" s="91"/>
      <c r="O402" s="94">
        <f>M402+N402</f>
        <v>0</v>
      </c>
      <c r="P402" s="94"/>
      <c r="Q402" s="95" t="e">
        <f t="shared" si="88"/>
        <v>#DIV/0!</v>
      </c>
      <c r="R402" s="39"/>
    </row>
    <row r="403" spans="1:21" ht="27.6" customHeight="1" x14ac:dyDescent="0.2">
      <c r="A403" s="56"/>
      <c r="B403" s="187"/>
      <c r="C403" s="54"/>
      <c r="D403" s="145"/>
      <c r="E403" s="150">
        <v>48</v>
      </c>
      <c r="F403" s="150"/>
      <c r="G403" s="151" t="s">
        <v>324</v>
      </c>
      <c r="H403" s="96">
        <f>H404+H405</f>
        <v>0</v>
      </c>
      <c r="I403" s="97"/>
      <c r="J403" s="96">
        <f t="shared" si="91"/>
        <v>0</v>
      </c>
      <c r="K403" s="140" t="e">
        <f t="shared" si="87"/>
        <v>#DIV/0!</v>
      </c>
      <c r="L403" s="96">
        <f>L404+L405</f>
        <v>0</v>
      </c>
      <c r="M403" s="98">
        <v>0</v>
      </c>
      <c r="N403" s="96">
        <f>N404+N405</f>
        <v>0</v>
      </c>
      <c r="O403" s="53">
        <f>O404+O405</f>
        <v>0</v>
      </c>
      <c r="P403" s="53">
        <f>P404+P405</f>
        <v>0</v>
      </c>
      <c r="Q403" s="95" t="e">
        <f t="shared" si="88"/>
        <v>#DIV/0!</v>
      </c>
      <c r="R403" s="39"/>
    </row>
    <row r="404" spans="1:21" ht="15.6" customHeight="1" x14ac:dyDescent="0.2">
      <c r="A404" s="56"/>
      <c r="B404" s="187"/>
      <c r="C404" s="54"/>
      <c r="D404" s="145"/>
      <c r="E404" s="150"/>
      <c r="F404" s="145" t="s">
        <v>62</v>
      </c>
      <c r="G404" s="152" t="s">
        <v>223</v>
      </c>
      <c r="H404" s="96"/>
      <c r="I404" s="97"/>
      <c r="J404" s="96">
        <f t="shared" si="91"/>
        <v>0</v>
      </c>
      <c r="K404" s="140" t="e">
        <f t="shared" si="87"/>
        <v>#DIV/0!</v>
      </c>
      <c r="L404" s="96"/>
      <c r="M404" s="98">
        <v>0</v>
      </c>
      <c r="N404" s="96"/>
      <c r="O404" s="53">
        <f>M404+N404</f>
        <v>0</v>
      </c>
      <c r="P404" s="53"/>
      <c r="Q404" s="95" t="e">
        <f t="shared" si="88"/>
        <v>#DIV/0!</v>
      </c>
      <c r="R404" s="39"/>
    </row>
    <row r="405" spans="1:21" ht="15.6" customHeight="1" x14ac:dyDescent="0.2">
      <c r="A405" s="56"/>
      <c r="B405" s="187"/>
      <c r="C405" s="54"/>
      <c r="D405" s="145"/>
      <c r="E405" s="150"/>
      <c r="F405" s="145" t="s">
        <v>136</v>
      </c>
      <c r="G405" s="152" t="s">
        <v>224</v>
      </c>
      <c r="H405" s="96"/>
      <c r="I405" s="97"/>
      <c r="J405" s="96">
        <f t="shared" si="91"/>
        <v>0</v>
      </c>
      <c r="K405" s="140" t="e">
        <f t="shared" si="87"/>
        <v>#DIV/0!</v>
      </c>
      <c r="L405" s="96"/>
      <c r="M405" s="98">
        <v>0</v>
      </c>
      <c r="N405" s="96"/>
      <c r="O405" s="53">
        <f>M405+N405</f>
        <v>0</v>
      </c>
      <c r="P405" s="53"/>
      <c r="Q405" s="95" t="e">
        <f t="shared" si="88"/>
        <v>#DIV/0!</v>
      </c>
      <c r="R405" s="39"/>
    </row>
    <row r="406" spans="1:21" ht="27.6" customHeight="1" x14ac:dyDescent="0.2">
      <c r="A406" s="56"/>
      <c r="B406" s="187"/>
      <c r="C406" s="54"/>
      <c r="D406" s="145"/>
      <c r="E406" s="150">
        <v>49</v>
      </c>
      <c r="F406" s="150"/>
      <c r="G406" s="151" t="s">
        <v>222</v>
      </c>
      <c r="H406" s="96">
        <f>H407+H408</f>
        <v>19842000</v>
      </c>
      <c r="I406" s="97">
        <f>I407+I408</f>
        <v>1328424</v>
      </c>
      <c r="J406" s="96">
        <f t="shared" si="91"/>
        <v>18513576</v>
      </c>
      <c r="K406" s="140">
        <f t="shared" si="87"/>
        <v>6.7</v>
      </c>
      <c r="L406" s="96">
        <f>L407+L408</f>
        <v>5492000</v>
      </c>
      <c r="M406" s="98">
        <v>1070921</v>
      </c>
      <c r="N406" s="96">
        <f>N407+N408</f>
        <v>156212</v>
      </c>
      <c r="O406" s="53">
        <f>O407+O408</f>
        <v>1227133</v>
      </c>
      <c r="P406" s="53">
        <f>P407+P408</f>
        <v>0</v>
      </c>
      <c r="Q406" s="95">
        <f t="shared" si="88"/>
        <v>22.34</v>
      </c>
      <c r="R406" s="39"/>
    </row>
    <row r="407" spans="1:21" ht="15.6" customHeight="1" x14ac:dyDescent="0.2">
      <c r="A407" s="56"/>
      <c r="B407" s="187"/>
      <c r="C407" s="54"/>
      <c r="D407" s="145"/>
      <c r="E407" s="150"/>
      <c r="F407" s="145" t="s">
        <v>62</v>
      </c>
      <c r="G407" s="152" t="s">
        <v>223</v>
      </c>
      <c r="H407" s="96">
        <v>4141000</v>
      </c>
      <c r="I407" s="97">
        <v>215326</v>
      </c>
      <c r="J407" s="96">
        <f t="shared" si="91"/>
        <v>3925674</v>
      </c>
      <c r="K407" s="140">
        <f t="shared" si="87"/>
        <v>5.2</v>
      </c>
      <c r="L407" s="96">
        <v>1116000</v>
      </c>
      <c r="M407" s="98">
        <v>173085</v>
      </c>
      <c r="N407" s="96">
        <v>25663</v>
      </c>
      <c r="O407" s="53">
        <f t="shared" ref="O407:O412" si="93">M407+N407</f>
        <v>198748</v>
      </c>
      <c r="P407" s="53"/>
      <c r="Q407" s="95">
        <f t="shared" si="88"/>
        <v>17.809999999999999</v>
      </c>
      <c r="R407" s="39"/>
    </row>
    <row r="408" spans="1:21" ht="15.6" customHeight="1" x14ac:dyDescent="0.2">
      <c r="A408" s="56"/>
      <c r="B408" s="187"/>
      <c r="C408" s="54"/>
      <c r="D408" s="145"/>
      <c r="E408" s="150"/>
      <c r="F408" s="145" t="s">
        <v>136</v>
      </c>
      <c r="G408" s="152" t="s">
        <v>224</v>
      </c>
      <c r="H408" s="96">
        <v>15701000</v>
      </c>
      <c r="I408" s="97">
        <v>1113098</v>
      </c>
      <c r="J408" s="96">
        <f t="shared" si="91"/>
        <v>14587902</v>
      </c>
      <c r="K408" s="140">
        <f t="shared" si="87"/>
        <v>7.09</v>
      </c>
      <c r="L408" s="96">
        <v>4376000</v>
      </c>
      <c r="M408" s="98">
        <v>897836</v>
      </c>
      <c r="N408" s="96">
        <v>130549</v>
      </c>
      <c r="O408" s="53">
        <f t="shared" si="93"/>
        <v>1028385</v>
      </c>
      <c r="P408" s="53"/>
      <c r="Q408" s="95">
        <f t="shared" si="88"/>
        <v>23.5</v>
      </c>
      <c r="R408" s="39"/>
    </row>
    <row r="409" spans="1:21" ht="27.6" customHeight="1" x14ac:dyDescent="0.2">
      <c r="A409" s="56"/>
      <c r="B409" s="187"/>
      <c r="C409" s="54"/>
      <c r="D409" s="145"/>
      <c r="E409" s="150">
        <v>51</v>
      </c>
      <c r="F409" s="145"/>
      <c r="G409" s="152" t="s">
        <v>325</v>
      </c>
      <c r="H409" s="96">
        <v>0</v>
      </c>
      <c r="I409" s="97"/>
      <c r="J409" s="96">
        <f t="shared" si="91"/>
        <v>0</v>
      </c>
      <c r="K409" s="140" t="e">
        <f t="shared" si="87"/>
        <v>#DIV/0!</v>
      </c>
      <c r="L409" s="96">
        <v>0</v>
      </c>
      <c r="M409" s="98">
        <v>0</v>
      </c>
      <c r="N409" s="96">
        <f>N410+N411+N412</f>
        <v>0</v>
      </c>
      <c r="O409" s="53">
        <f t="shared" si="93"/>
        <v>0</v>
      </c>
      <c r="P409" s="53"/>
      <c r="Q409" s="95" t="e">
        <f t="shared" si="88"/>
        <v>#DIV/0!</v>
      </c>
      <c r="R409" s="39"/>
    </row>
    <row r="410" spans="1:21" ht="15.6" customHeight="1" x14ac:dyDescent="0.2">
      <c r="A410" s="56"/>
      <c r="B410" s="187"/>
      <c r="C410" s="54"/>
      <c r="D410" s="145"/>
      <c r="E410" s="150"/>
      <c r="F410" s="145" t="s">
        <v>326</v>
      </c>
      <c r="G410" s="152" t="s">
        <v>223</v>
      </c>
      <c r="H410" s="96"/>
      <c r="I410" s="97"/>
      <c r="J410" s="96">
        <f t="shared" si="91"/>
        <v>0</v>
      </c>
      <c r="K410" s="140" t="e">
        <f t="shared" si="87"/>
        <v>#DIV/0!</v>
      </c>
      <c r="L410" s="96"/>
      <c r="M410" s="98">
        <v>0</v>
      </c>
      <c r="N410" s="96"/>
      <c r="O410" s="53">
        <f t="shared" si="93"/>
        <v>0</v>
      </c>
      <c r="P410" s="53"/>
      <c r="Q410" s="95" t="e">
        <f t="shared" si="88"/>
        <v>#DIV/0!</v>
      </c>
      <c r="R410" s="39"/>
    </row>
    <row r="411" spans="1:21" ht="15.6" customHeight="1" x14ac:dyDescent="0.2">
      <c r="A411" s="56"/>
      <c r="B411" s="187"/>
      <c r="C411" s="54"/>
      <c r="D411" s="145"/>
      <c r="E411" s="150"/>
      <c r="F411" s="145" t="s">
        <v>327</v>
      </c>
      <c r="G411" s="152" t="s">
        <v>224</v>
      </c>
      <c r="H411" s="96"/>
      <c r="I411" s="97"/>
      <c r="J411" s="96">
        <f t="shared" si="91"/>
        <v>0</v>
      </c>
      <c r="K411" s="140" t="e">
        <f t="shared" si="87"/>
        <v>#DIV/0!</v>
      </c>
      <c r="L411" s="96"/>
      <c r="M411" s="98">
        <v>0</v>
      </c>
      <c r="N411" s="96"/>
      <c r="O411" s="53">
        <f t="shared" si="93"/>
        <v>0</v>
      </c>
      <c r="P411" s="53"/>
      <c r="Q411" s="95" t="e">
        <f t="shared" si="88"/>
        <v>#DIV/0!</v>
      </c>
      <c r="R411" s="39"/>
    </row>
    <row r="412" spans="1:21" ht="15.6" customHeight="1" x14ac:dyDescent="0.2">
      <c r="A412" s="56"/>
      <c r="B412" s="187"/>
      <c r="C412" s="54"/>
      <c r="D412" s="145"/>
      <c r="E412" s="150"/>
      <c r="F412" s="145" t="s">
        <v>328</v>
      </c>
      <c r="G412" s="152" t="s">
        <v>329</v>
      </c>
      <c r="H412" s="96"/>
      <c r="I412" s="97"/>
      <c r="J412" s="96">
        <f t="shared" si="91"/>
        <v>0</v>
      </c>
      <c r="K412" s="140" t="e">
        <f t="shared" si="87"/>
        <v>#DIV/0!</v>
      </c>
      <c r="L412" s="96"/>
      <c r="M412" s="98">
        <v>0</v>
      </c>
      <c r="N412" s="96"/>
      <c r="O412" s="53">
        <f t="shared" si="93"/>
        <v>0</v>
      </c>
      <c r="P412" s="53"/>
      <c r="Q412" s="95" t="e">
        <f t="shared" si="88"/>
        <v>#DIV/0!</v>
      </c>
      <c r="R412" s="39"/>
    </row>
    <row r="413" spans="1:21" ht="15.6" customHeight="1" x14ac:dyDescent="0.2">
      <c r="A413" s="44"/>
      <c r="B413" s="182"/>
      <c r="C413" s="45"/>
      <c r="D413" s="45">
        <v>57</v>
      </c>
      <c r="E413" s="45"/>
      <c r="F413" s="45"/>
      <c r="G413" s="57" t="s">
        <v>79</v>
      </c>
      <c r="H413" s="91">
        <f>H414+H443</f>
        <v>6116000</v>
      </c>
      <c r="I413" s="92">
        <f>I414</f>
        <v>3255347</v>
      </c>
      <c r="J413" s="91">
        <f t="shared" si="91"/>
        <v>2860653</v>
      </c>
      <c r="K413" s="140">
        <f t="shared" si="87"/>
        <v>53.23</v>
      </c>
      <c r="L413" s="91">
        <f>L414+L443</f>
        <v>3260100</v>
      </c>
      <c r="M413" s="74">
        <v>1151745</v>
      </c>
      <c r="N413" s="91">
        <f>N414+N443</f>
        <v>241590</v>
      </c>
      <c r="O413" s="94">
        <f>O414+O443</f>
        <v>1393335</v>
      </c>
      <c r="P413" s="94">
        <f t="shared" ref="P413:P429" si="94">L413-O413</f>
        <v>1866765</v>
      </c>
      <c r="Q413" s="95">
        <f t="shared" si="88"/>
        <v>42.74</v>
      </c>
      <c r="R413" s="72"/>
      <c r="U413" s="73"/>
    </row>
    <row r="414" spans="1:21" ht="15.6" customHeight="1" x14ac:dyDescent="0.2">
      <c r="A414" s="44"/>
      <c r="B414" s="182"/>
      <c r="C414" s="45"/>
      <c r="D414" s="45"/>
      <c r="E414" s="45" t="s">
        <v>103</v>
      </c>
      <c r="F414" s="45"/>
      <c r="G414" s="57" t="s">
        <v>330</v>
      </c>
      <c r="H414" s="91">
        <f>+H415+H442</f>
        <v>6116000</v>
      </c>
      <c r="I414" s="91">
        <f>+I415+I442</f>
        <v>3255347</v>
      </c>
      <c r="J414" s="96">
        <f t="shared" si="91"/>
        <v>2860653</v>
      </c>
      <c r="K414" s="140">
        <f t="shared" si="87"/>
        <v>53.23</v>
      </c>
      <c r="L414" s="91">
        <f>+L415+L442</f>
        <v>3260100</v>
      </c>
      <c r="M414" s="74">
        <v>1151745</v>
      </c>
      <c r="N414" s="91">
        <f>+N415+N442</f>
        <v>241590</v>
      </c>
      <c r="O414" s="91">
        <f>+O415+O442</f>
        <v>1393335</v>
      </c>
      <c r="P414" s="94">
        <f t="shared" si="94"/>
        <v>1866765</v>
      </c>
      <c r="Q414" s="95">
        <f t="shared" si="88"/>
        <v>42.74</v>
      </c>
      <c r="R414" s="72"/>
    </row>
    <row r="415" spans="1:21" ht="15.6" customHeight="1" x14ac:dyDescent="0.2">
      <c r="A415" s="44"/>
      <c r="B415" s="182"/>
      <c r="C415" s="45"/>
      <c r="D415" s="45"/>
      <c r="E415" s="45"/>
      <c r="F415" s="45" t="s">
        <v>90</v>
      </c>
      <c r="G415" s="57" t="s">
        <v>105</v>
      </c>
      <c r="H415" s="91">
        <v>6116000</v>
      </c>
      <c r="I415" s="92">
        <v>3255347</v>
      </c>
      <c r="J415" s="96">
        <f t="shared" si="91"/>
        <v>2860653</v>
      </c>
      <c r="K415" s="140">
        <f t="shared" si="87"/>
        <v>53.23</v>
      </c>
      <c r="L415" s="91">
        <v>3260100</v>
      </c>
      <c r="M415" s="153">
        <v>1151745</v>
      </c>
      <c r="N415" s="153">
        <f>+N416+N426+N428+N434+N435+N436+N437+N438+N440+N433+N439+N441</f>
        <v>241590</v>
      </c>
      <c r="O415" s="153">
        <f t="shared" ref="O415" si="95">+O416+O426+O428+O434+O435+O436+O437+O438+O440+O433+O439+O441</f>
        <v>1393335</v>
      </c>
      <c r="P415" s="153">
        <f t="shared" si="94"/>
        <v>1866765</v>
      </c>
      <c r="Q415" s="95">
        <f t="shared" si="88"/>
        <v>42.74</v>
      </c>
      <c r="R415" s="72"/>
    </row>
    <row r="416" spans="1:21" ht="15.6" customHeight="1" x14ac:dyDescent="0.2">
      <c r="A416" s="44"/>
      <c r="B416" s="182"/>
      <c r="C416" s="45"/>
      <c r="D416" s="45"/>
      <c r="E416" s="45"/>
      <c r="F416" s="45"/>
      <c r="G416" s="57" t="s">
        <v>331</v>
      </c>
      <c r="H416" s="91"/>
      <c r="I416" s="92"/>
      <c r="J416" s="96">
        <f t="shared" si="91"/>
        <v>0</v>
      </c>
      <c r="K416" s="140"/>
      <c r="L416" s="91"/>
      <c r="M416" s="74">
        <v>178835</v>
      </c>
      <c r="N416" s="91">
        <f>+N417+N418</f>
        <v>32738</v>
      </c>
      <c r="O416" s="91">
        <f>+O417+O418</f>
        <v>211573</v>
      </c>
      <c r="P416" s="94">
        <f t="shared" si="94"/>
        <v>-211573</v>
      </c>
      <c r="Q416" s="95"/>
      <c r="R416" s="72"/>
    </row>
    <row r="417" spans="1:22" ht="15.6" customHeight="1" x14ac:dyDescent="0.2">
      <c r="A417" s="56"/>
      <c r="B417" s="187"/>
      <c r="C417" s="54"/>
      <c r="D417" s="54"/>
      <c r="E417" s="54"/>
      <c r="F417" s="54"/>
      <c r="G417" s="59" t="s">
        <v>332</v>
      </c>
      <c r="H417" s="96"/>
      <c r="I417" s="97"/>
      <c r="J417" s="96">
        <f t="shared" si="91"/>
        <v>0</v>
      </c>
      <c r="K417" s="140"/>
      <c r="L417" s="96"/>
      <c r="M417" s="98">
        <v>172585</v>
      </c>
      <c r="N417" s="96">
        <v>26488</v>
      </c>
      <c r="O417" s="53">
        <f t="shared" ref="O417:O425" si="96">M417+N417</f>
        <v>199073</v>
      </c>
      <c r="P417" s="53">
        <f t="shared" si="94"/>
        <v>-199073</v>
      </c>
      <c r="Q417" s="95"/>
      <c r="R417" s="72"/>
      <c r="T417" s="73"/>
    </row>
    <row r="418" spans="1:22" ht="15.6" customHeight="1" x14ac:dyDescent="0.2">
      <c r="A418" s="56"/>
      <c r="B418" s="187"/>
      <c r="C418" s="54"/>
      <c r="D418" s="54"/>
      <c r="E418" s="54"/>
      <c r="F418" s="54"/>
      <c r="G418" s="59" t="s">
        <v>333</v>
      </c>
      <c r="H418" s="96"/>
      <c r="I418" s="97"/>
      <c r="J418" s="96">
        <f t="shared" si="91"/>
        <v>0</v>
      </c>
      <c r="K418" s="140"/>
      <c r="L418" s="96"/>
      <c r="M418" s="127">
        <v>6250</v>
      </c>
      <c r="N418" s="127">
        <f>N419+N420+N421+N422</f>
        <v>6250</v>
      </c>
      <c r="O418" s="204">
        <f>M418+N418</f>
        <v>12500</v>
      </c>
      <c r="P418" s="127">
        <f t="shared" si="94"/>
        <v>-12500</v>
      </c>
      <c r="Q418" s="95"/>
      <c r="R418" s="72"/>
      <c r="T418" s="73"/>
    </row>
    <row r="419" spans="1:22" ht="15.6" customHeight="1" x14ac:dyDescent="0.2">
      <c r="A419" s="56"/>
      <c r="B419" s="187"/>
      <c r="C419" s="54"/>
      <c r="D419" s="54"/>
      <c r="E419" s="54"/>
      <c r="F419" s="54"/>
      <c r="G419" s="59" t="s">
        <v>334</v>
      </c>
      <c r="H419" s="96"/>
      <c r="I419" s="97"/>
      <c r="J419" s="96">
        <f t="shared" si="91"/>
        <v>0</v>
      </c>
      <c r="K419" s="140"/>
      <c r="L419" s="96"/>
      <c r="M419" s="98">
        <v>6250</v>
      </c>
      <c r="N419" s="204">
        <v>6250</v>
      </c>
      <c r="O419" s="204">
        <f t="shared" si="96"/>
        <v>12500</v>
      </c>
      <c r="P419" s="53">
        <f t="shared" si="94"/>
        <v>-12500</v>
      </c>
      <c r="Q419" s="95"/>
      <c r="R419" s="72"/>
      <c r="T419" s="73"/>
    </row>
    <row r="420" spans="1:22" ht="15.6" customHeight="1" x14ac:dyDescent="0.2">
      <c r="A420" s="56"/>
      <c r="B420" s="187"/>
      <c r="C420" s="54"/>
      <c r="D420" s="54"/>
      <c r="E420" s="54"/>
      <c r="F420" s="54"/>
      <c r="G420" s="59" t="s">
        <v>335</v>
      </c>
      <c r="H420" s="96"/>
      <c r="I420" s="97"/>
      <c r="J420" s="96">
        <f t="shared" si="91"/>
        <v>0</v>
      </c>
      <c r="K420" s="140"/>
      <c r="L420" s="96"/>
      <c r="M420" s="98">
        <v>0</v>
      </c>
      <c r="N420" s="204"/>
      <c r="O420" s="204">
        <f t="shared" si="96"/>
        <v>0</v>
      </c>
      <c r="P420" s="53">
        <f t="shared" si="94"/>
        <v>0</v>
      </c>
      <c r="Q420" s="95"/>
      <c r="R420" s="72"/>
      <c r="T420" s="73"/>
    </row>
    <row r="421" spans="1:22" ht="15.6" customHeight="1" x14ac:dyDescent="0.2">
      <c r="A421" s="56"/>
      <c r="B421" s="187"/>
      <c r="C421" s="54"/>
      <c r="D421" s="54"/>
      <c r="E421" s="54"/>
      <c r="F421" s="54"/>
      <c r="G421" s="59" t="s">
        <v>336</v>
      </c>
      <c r="H421" s="96"/>
      <c r="I421" s="97"/>
      <c r="J421" s="96">
        <f t="shared" si="91"/>
        <v>0</v>
      </c>
      <c r="K421" s="140"/>
      <c r="L421" s="96"/>
      <c r="M421" s="98">
        <v>0</v>
      </c>
      <c r="N421" s="204"/>
      <c r="O421" s="204">
        <f t="shared" si="96"/>
        <v>0</v>
      </c>
      <c r="P421" s="53">
        <f t="shared" si="94"/>
        <v>0</v>
      </c>
      <c r="Q421" s="95"/>
      <c r="R421" s="72"/>
      <c r="T421" s="73"/>
    </row>
    <row r="422" spans="1:22" ht="15.6" customHeight="1" x14ac:dyDescent="0.2">
      <c r="A422" s="56"/>
      <c r="B422" s="187"/>
      <c r="C422" s="54"/>
      <c r="D422" s="54"/>
      <c r="E422" s="54"/>
      <c r="F422" s="54"/>
      <c r="G422" s="59" t="s">
        <v>337</v>
      </c>
      <c r="H422" s="96">
        <v>0</v>
      </c>
      <c r="I422" s="97"/>
      <c r="J422" s="96">
        <f t="shared" si="91"/>
        <v>0</v>
      </c>
      <c r="K422" s="140"/>
      <c r="L422" s="96">
        <v>0</v>
      </c>
      <c r="M422" s="127">
        <v>0</v>
      </c>
      <c r="N422" s="127">
        <f>N423+N424+N425</f>
        <v>0</v>
      </c>
      <c r="O422" s="204">
        <f>M422+N422</f>
        <v>0</v>
      </c>
      <c r="P422" s="127">
        <f t="shared" si="94"/>
        <v>0</v>
      </c>
      <c r="Q422" s="95"/>
      <c r="R422" s="72"/>
      <c r="T422" s="73"/>
    </row>
    <row r="423" spans="1:22" ht="15.6" customHeight="1" x14ac:dyDescent="0.2">
      <c r="A423" s="56"/>
      <c r="B423" s="187"/>
      <c r="C423" s="54"/>
      <c r="D423" s="54"/>
      <c r="E423" s="54"/>
      <c r="F423" s="54"/>
      <c r="G423" s="59" t="s">
        <v>338</v>
      </c>
      <c r="H423" s="96"/>
      <c r="I423" s="97"/>
      <c r="J423" s="96">
        <f t="shared" si="91"/>
        <v>0</v>
      </c>
      <c r="K423" s="140"/>
      <c r="L423" s="96"/>
      <c r="M423" s="98">
        <v>0</v>
      </c>
      <c r="N423" s="96"/>
      <c r="O423" s="127">
        <f t="shared" si="96"/>
        <v>0</v>
      </c>
      <c r="P423" s="53">
        <f t="shared" si="94"/>
        <v>0</v>
      </c>
      <c r="Q423" s="95"/>
      <c r="R423" s="72"/>
      <c r="T423" s="73"/>
    </row>
    <row r="424" spans="1:22" ht="15.6" customHeight="1" x14ac:dyDescent="0.2">
      <c r="A424" s="56"/>
      <c r="B424" s="187"/>
      <c r="C424" s="54"/>
      <c r="D424" s="54"/>
      <c r="E424" s="54"/>
      <c r="F424" s="54"/>
      <c r="G424" s="59" t="s">
        <v>339</v>
      </c>
      <c r="H424" s="96"/>
      <c r="I424" s="97"/>
      <c r="J424" s="96">
        <f t="shared" si="91"/>
        <v>0</v>
      </c>
      <c r="K424" s="140"/>
      <c r="L424" s="96"/>
      <c r="M424" s="98">
        <v>0</v>
      </c>
      <c r="N424" s="96"/>
      <c r="O424" s="127">
        <f t="shared" si="96"/>
        <v>0</v>
      </c>
      <c r="P424" s="53">
        <f t="shared" si="94"/>
        <v>0</v>
      </c>
      <c r="Q424" s="95"/>
      <c r="R424" s="72"/>
      <c r="T424" s="73"/>
    </row>
    <row r="425" spans="1:22" ht="15.6" customHeight="1" x14ac:dyDescent="0.2">
      <c r="A425" s="56"/>
      <c r="B425" s="187"/>
      <c r="C425" s="54"/>
      <c r="D425" s="54"/>
      <c r="E425" s="54"/>
      <c r="F425" s="54"/>
      <c r="G425" s="59" t="s">
        <v>340</v>
      </c>
      <c r="H425" s="96"/>
      <c r="I425" s="97"/>
      <c r="J425" s="96">
        <f t="shared" si="91"/>
        <v>0</v>
      </c>
      <c r="K425" s="140"/>
      <c r="L425" s="96"/>
      <c r="M425" s="98">
        <v>0</v>
      </c>
      <c r="N425" s="96"/>
      <c r="O425" s="127">
        <f t="shared" si="96"/>
        <v>0</v>
      </c>
      <c r="P425" s="53">
        <f t="shared" si="94"/>
        <v>0</v>
      </c>
      <c r="Q425" s="95"/>
      <c r="R425" s="72"/>
      <c r="T425" s="73"/>
    </row>
    <row r="426" spans="1:22" ht="27.6" customHeight="1" x14ac:dyDescent="0.2">
      <c r="A426" s="44"/>
      <c r="B426" s="182"/>
      <c r="C426" s="45"/>
      <c r="D426" s="45"/>
      <c r="E426" s="45"/>
      <c r="F426" s="45"/>
      <c r="G426" s="57" t="s">
        <v>341</v>
      </c>
      <c r="H426" s="91">
        <f>H427</f>
        <v>0</v>
      </c>
      <c r="I426" s="92"/>
      <c r="J426" s="96">
        <f t="shared" si="91"/>
        <v>0</v>
      </c>
      <c r="K426" s="140"/>
      <c r="L426" s="91">
        <f>L427</f>
        <v>0</v>
      </c>
      <c r="M426" s="74">
        <v>11250</v>
      </c>
      <c r="N426" s="91">
        <f>N427</f>
        <v>1912</v>
      </c>
      <c r="O426" s="91">
        <f>O427</f>
        <v>13162</v>
      </c>
      <c r="P426" s="50">
        <f t="shared" si="94"/>
        <v>-13162</v>
      </c>
      <c r="Q426" s="95"/>
      <c r="R426" s="72"/>
      <c r="T426" s="73"/>
      <c r="V426" s="73"/>
    </row>
    <row r="427" spans="1:22" ht="15.6" customHeight="1" x14ac:dyDescent="0.2">
      <c r="A427" s="56"/>
      <c r="B427" s="187"/>
      <c r="C427" s="54"/>
      <c r="D427" s="54"/>
      <c r="E427" s="54"/>
      <c r="F427" s="54"/>
      <c r="G427" s="134" t="s">
        <v>342</v>
      </c>
      <c r="H427" s="96"/>
      <c r="I427" s="97"/>
      <c r="J427" s="96">
        <f t="shared" si="91"/>
        <v>0</v>
      </c>
      <c r="K427" s="140"/>
      <c r="L427" s="96"/>
      <c r="M427" s="98">
        <v>11250</v>
      </c>
      <c r="N427" s="96">
        <v>1912</v>
      </c>
      <c r="O427" s="53">
        <f>M427+N427</f>
        <v>13162</v>
      </c>
      <c r="P427" s="53">
        <f t="shared" si="94"/>
        <v>-13162</v>
      </c>
      <c r="Q427" s="95"/>
      <c r="R427" s="72"/>
      <c r="T427" s="73"/>
    </row>
    <row r="428" spans="1:22" ht="41.45" customHeight="1" x14ac:dyDescent="0.2">
      <c r="A428" s="44"/>
      <c r="B428" s="182"/>
      <c r="C428" s="45"/>
      <c r="D428" s="45"/>
      <c r="E428" s="45"/>
      <c r="F428" s="45"/>
      <c r="G428" s="57" t="s">
        <v>343</v>
      </c>
      <c r="H428" s="91">
        <f>H429+H430+H431+H432</f>
        <v>0</v>
      </c>
      <c r="I428" s="91">
        <f>I429+I430+I431+I432</f>
        <v>0</v>
      </c>
      <c r="J428" s="96">
        <f t="shared" si="91"/>
        <v>0</v>
      </c>
      <c r="K428" s="140"/>
      <c r="L428" s="91">
        <f>L429+L430+L431+L432</f>
        <v>0</v>
      </c>
      <c r="M428" s="74">
        <v>756463</v>
      </c>
      <c r="N428" s="91">
        <f>N429+N430+N431+N432</f>
        <v>169875</v>
      </c>
      <c r="O428" s="91">
        <f>O429</f>
        <v>926338</v>
      </c>
      <c r="P428" s="50">
        <f t="shared" si="94"/>
        <v>-926338</v>
      </c>
      <c r="Q428" s="95"/>
      <c r="R428" s="72"/>
      <c r="T428" s="73"/>
    </row>
    <row r="429" spans="1:22" ht="15.6" customHeight="1" x14ac:dyDescent="0.2">
      <c r="A429" s="56"/>
      <c r="B429" s="187"/>
      <c r="C429" s="54"/>
      <c r="D429" s="54"/>
      <c r="E429" s="54"/>
      <c r="F429" s="54"/>
      <c r="G429" s="134" t="s">
        <v>344</v>
      </c>
      <c r="H429" s="96"/>
      <c r="I429" s="97"/>
      <c r="J429" s="96">
        <f t="shared" si="91"/>
        <v>0</v>
      </c>
      <c r="K429" s="140"/>
      <c r="L429" s="96"/>
      <c r="M429" s="98">
        <v>756463</v>
      </c>
      <c r="N429" s="96">
        <v>169875</v>
      </c>
      <c r="O429" s="53">
        <f>M429+N429</f>
        <v>926338</v>
      </c>
      <c r="P429" s="53">
        <f t="shared" si="94"/>
        <v>-926338</v>
      </c>
      <c r="Q429" s="95"/>
      <c r="R429" s="72"/>
      <c r="T429" s="73"/>
    </row>
    <row r="430" spans="1:22" ht="27.6" customHeight="1" x14ac:dyDescent="0.2">
      <c r="A430" s="56"/>
      <c r="B430" s="187"/>
      <c r="C430" s="54"/>
      <c r="D430" s="54"/>
      <c r="E430" s="54"/>
      <c r="F430" s="54"/>
      <c r="G430" s="134" t="s">
        <v>399</v>
      </c>
      <c r="H430" s="96"/>
      <c r="I430" s="97"/>
      <c r="J430" s="96">
        <f t="shared" si="91"/>
        <v>0</v>
      </c>
      <c r="K430" s="140"/>
      <c r="L430" s="96"/>
      <c r="M430" s="127"/>
      <c r="N430" s="96"/>
      <c r="O430" s="91"/>
      <c r="P430" s="53"/>
      <c r="Q430" s="95"/>
      <c r="R430" s="72"/>
      <c r="T430" s="73"/>
    </row>
    <row r="431" spans="1:22" ht="27.6" customHeight="1" x14ac:dyDescent="0.2">
      <c r="A431" s="56"/>
      <c r="B431" s="187"/>
      <c r="C431" s="54"/>
      <c r="D431" s="54"/>
      <c r="E431" s="54"/>
      <c r="F431" s="54"/>
      <c r="G431" s="203" t="s">
        <v>392</v>
      </c>
      <c r="H431" s="96"/>
      <c r="I431" s="97"/>
      <c r="J431" s="96">
        <f t="shared" si="91"/>
        <v>0</v>
      </c>
      <c r="K431" s="140"/>
      <c r="L431" s="96"/>
      <c r="M431" s="127"/>
      <c r="N431" s="96"/>
      <c r="O431" s="91"/>
      <c r="P431" s="53"/>
      <c r="Q431" s="95"/>
      <c r="R431" s="72"/>
      <c r="T431" s="73"/>
    </row>
    <row r="432" spans="1:22" ht="66" customHeight="1" x14ac:dyDescent="0.2">
      <c r="A432" s="56"/>
      <c r="B432" s="187"/>
      <c r="C432" s="54"/>
      <c r="D432" s="54"/>
      <c r="E432" s="54"/>
      <c r="F432" s="54"/>
      <c r="G432" s="203" t="s">
        <v>393</v>
      </c>
      <c r="H432" s="96"/>
      <c r="I432" s="97"/>
      <c r="J432" s="96">
        <f t="shared" si="91"/>
        <v>0</v>
      </c>
      <c r="K432" s="140"/>
      <c r="L432" s="96"/>
      <c r="M432" s="127"/>
      <c r="N432" s="96"/>
      <c r="O432" s="91"/>
      <c r="P432" s="53"/>
      <c r="Q432" s="95"/>
      <c r="R432" s="72"/>
      <c r="T432" s="73"/>
    </row>
    <row r="433" spans="1:20" ht="18" x14ac:dyDescent="0.2">
      <c r="A433" s="56"/>
      <c r="B433" s="187"/>
      <c r="C433" s="54"/>
      <c r="D433" s="54"/>
      <c r="E433" s="54"/>
      <c r="F433" s="54"/>
      <c r="G433" s="57" t="s">
        <v>403</v>
      </c>
      <c r="H433" s="91"/>
      <c r="I433" s="92"/>
      <c r="J433" s="96">
        <f t="shared" ref="J433:J438" si="97">H433-I433</f>
        <v>0</v>
      </c>
      <c r="K433" s="140"/>
      <c r="L433" s="91"/>
      <c r="M433" s="91"/>
      <c r="N433" s="91"/>
      <c r="O433" s="91"/>
      <c r="P433" s="53"/>
      <c r="Q433" s="95"/>
      <c r="R433" s="72"/>
      <c r="T433" s="73"/>
    </row>
    <row r="434" spans="1:20" ht="15.6" customHeight="1" x14ac:dyDescent="0.2">
      <c r="A434" s="44"/>
      <c r="B434" s="182"/>
      <c r="C434" s="45"/>
      <c r="D434" s="45"/>
      <c r="E434" s="45"/>
      <c r="F434" s="45"/>
      <c r="G434" s="57" t="s">
        <v>345</v>
      </c>
      <c r="H434" s="91">
        <v>0</v>
      </c>
      <c r="I434" s="92"/>
      <c r="J434" s="96">
        <f t="shared" si="97"/>
        <v>0</v>
      </c>
      <c r="K434" s="140"/>
      <c r="L434" s="91">
        <v>0</v>
      </c>
      <c r="M434" s="74">
        <v>0</v>
      </c>
      <c r="N434" s="91"/>
      <c r="O434" s="53">
        <f t="shared" ref="O434:O442" si="98">M434+N434</f>
        <v>0</v>
      </c>
      <c r="P434" s="50">
        <f t="shared" ref="P434:P442" si="99">L434-O434</f>
        <v>0</v>
      </c>
      <c r="Q434" s="95"/>
      <c r="R434" s="117"/>
      <c r="T434" s="73"/>
    </row>
    <row r="435" spans="1:20" ht="32.450000000000003" customHeight="1" x14ac:dyDescent="0.2">
      <c r="A435" s="44"/>
      <c r="B435" s="182"/>
      <c r="C435" s="45"/>
      <c r="D435" s="45"/>
      <c r="E435" s="45"/>
      <c r="F435" s="45"/>
      <c r="G435" s="57" t="s">
        <v>402</v>
      </c>
      <c r="H435" s="91"/>
      <c r="I435" s="92"/>
      <c r="J435" s="96"/>
      <c r="K435" s="140"/>
      <c r="L435" s="91"/>
      <c r="M435" s="74"/>
      <c r="N435" s="91"/>
      <c r="O435" s="53"/>
      <c r="P435" s="50"/>
      <c r="Q435" s="95"/>
      <c r="R435" s="117"/>
      <c r="T435" s="73"/>
    </row>
    <row r="436" spans="1:20" ht="15.6" customHeight="1" x14ac:dyDescent="0.2">
      <c r="A436" s="44"/>
      <c r="B436" s="182"/>
      <c r="C436" s="45"/>
      <c r="D436" s="45"/>
      <c r="E436" s="45"/>
      <c r="F436" s="45"/>
      <c r="G436" s="57" t="s">
        <v>397</v>
      </c>
      <c r="H436" s="91"/>
      <c r="I436" s="92"/>
      <c r="J436" s="96">
        <f t="shared" si="97"/>
        <v>0</v>
      </c>
      <c r="K436" s="140"/>
      <c r="L436" s="91"/>
      <c r="M436" s="74">
        <v>12000</v>
      </c>
      <c r="N436" s="91">
        <v>1500</v>
      </c>
      <c r="O436" s="53">
        <f t="shared" si="98"/>
        <v>13500</v>
      </c>
      <c r="P436" s="50">
        <f t="shared" si="99"/>
        <v>-13500</v>
      </c>
      <c r="Q436" s="95"/>
      <c r="R436" s="117"/>
      <c r="T436" s="73"/>
    </row>
    <row r="437" spans="1:20" ht="15.6" customHeight="1" x14ac:dyDescent="0.2">
      <c r="A437" s="44"/>
      <c r="B437" s="182"/>
      <c r="C437" s="45"/>
      <c r="D437" s="45"/>
      <c r="E437" s="45"/>
      <c r="F437" s="45"/>
      <c r="G437" s="57" t="s">
        <v>346</v>
      </c>
      <c r="H437" s="91">
        <v>0</v>
      </c>
      <c r="I437" s="92"/>
      <c r="J437" s="96">
        <f t="shared" si="97"/>
        <v>0</v>
      </c>
      <c r="K437" s="140"/>
      <c r="L437" s="91">
        <v>0</v>
      </c>
      <c r="M437" s="74">
        <v>15300</v>
      </c>
      <c r="N437" s="91">
        <v>2700</v>
      </c>
      <c r="O437" s="53">
        <f t="shared" si="98"/>
        <v>18000</v>
      </c>
      <c r="P437" s="50">
        <f t="shared" si="99"/>
        <v>-18000</v>
      </c>
      <c r="Q437" s="95"/>
      <c r="R437" s="117"/>
      <c r="T437" s="73"/>
    </row>
    <row r="438" spans="1:20" ht="27.6" customHeight="1" x14ac:dyDescent="0.2">
      <c r="A438" s="44"/>
      <c r="B438" s="182"/>
      <c r="C438" s="45"/>
      <c r="D438" s="45"/>
      <c r="E438" s="45"/>
      <c r="F438" s="45"/>
      <c r="G438" s="57" t="s">
        <v>398</v>
      </c>
      <c r="H438" s="91"/>
      <c r="I438" s="92"/>
      <c r="J438" s="96">
        <f t="shared" si="97"/>
        <v>0</v>
      </c>
      <c r="K438" s="140"/>
      <c r="L438" s="91"/>
      <c r="M438" s="74">
        <v>177897</v>
      </c>
      <c r="N438" s="91">
        <v>32865</v>
      </c>
      <c r="O438" s="53">
        <f t="shared" si="98"/>
        <v>210762</v>
      </c>
      <c r="P438" s="50">
        <f t="shared" si="99"/>
        <v>-210762</v>
      </c>
      <c r="Q438" s="95"/>
      <c r="R438" s="117"/>
      <c r="T438" s="73"/>
    </row>
    <row r="439" spans="1:20" ht="15.6" customHeight="1" x14ac:dyDescent="0.2">
      <c r="A439" s="44"/>
      <c r="B439" s="182"/>
      <c r="C439" s="45"/>
      <c r="D439" s="45"/>
      <c r="E439" s="45"/>
      <c r="F439" s="45"/>
      <c r="G439" s="57" t="s">
        <v>347</v>
      </c>
      <c r="H439" s="91"/>
      <c r="I439" s="92"/>
      <c r="J439" s="96"/>
      <c r="K439" s="140"/>
      <c r="L439" s="91"/>
      <c r="M439" s="74">
        <v>0</v>
      </c>
      <c r="N439" s="91"/>
      <c r="O439" s="53">
        <f t="shared" si="98"/>
        <v>0</v>
      </c>
      <c r="P439" s="50">
        <f t="shared" si="99"/>
        <v>0</v>
      </c>
      <c r="Q439" s="95"/>
      <c r="R439" s="117"/>
      <c r="T439" s="73"/>
    </row>
    <row r="440" spans="1:20" ht="15.6" customHeight="1" x14ac:dyDescent="0.2">
      <c r="A440" s="56"/>
      <c r="B440" s="187"/>
      <c r="C440" s="54"/>
      <c r="D440" s="54"/>
      <c r="E440" s="54"/>
      <c r="F440" s="54"/>
      <c r="G440" s="57" t="s">
        <v>348</v>
      </c>
      <c r="H440" s="96">
        <v>0</v>
      </c>
      <c r="I440" s="97"/>
      <c r="J440" s="96">
        <f>H440-I440</f>
        <v>0</v>
      </c>
      <c r="K440" s="140"/>
      <c r="L440" s="96">
        <v>0</v>
      </c>
      <c r="M440" s="98">
        <v>0</v>
      </c>
      <c r="N440" s="96"/>
      <c r="O440" s="53">
        <f t="shared" si="98"/>
        <v>0</v>
      </c>
      <c r="P440" s="53">
        <f t="shared" si="99"/>
        <v>0</v>
      </c>
      <c r="Q440" s="95"/>
      <c r="R440" s="72"/>
      <c r="T440" s="73"/>
    </row>
    <row r="441" spans="1:20" ht="15.6" customHeight="1" x14ac:dyDescent="0.3">
      <c r="A441" s="56"/>
      <c r="B441" s="187"/>
      <c r="C441" s="54"/>
      <c r="D441" s="54"/>
      <c r="E441" s="54"/>
      <c r="F441" s="54"/>
      <c r="G441" s="205" t="s">
        <v>404</v>
      </c>
      <c r="H441" s="96"/>
      <c r="I441" s="97"/>
      <c r="J441" s="96"/>
      <c r="K441" s="140"/>
      <c r="L441" s="96"/>
      <c r="M441" s="127"/>
      <c r="N441" s="96"/>
      <c r="O441" s="53"/>
      <c r="P441" s="53"/>
      <c r="Q441" s="95"/>
      <c r="R441" s="72"/>
      <c r="T441" s="73"/>
    </row>
    <row r="442" spans="1:20" ht="15.6" customHeight="1" x14ac:dyDescent="0.2">
      <c r="A442" s="56"/>
      <c r="B442" s="187"/>
      <c r="C442" s="54"/>
      <c r="D442" s="54"/>
      <c r="E442" s="54"/>
      <c r="F442" s="45" t="s">
        <v>103</v>
      </c>
      <c r="G442" s="57" t="s">
        <v>349</v>
      </c>
      <c r="H442" s="96"/>
      <c r="I442" s="97"/>
      <c r="J442" s="96">
        <f>H442-I442</f>
        <v>0</v>
      </c>
      <c r="K442" s="140"/>
      <c r="L442" s="96"/>
      <c r="M442" s="127">
        <v>0</v>
      </c>
      <c r="N442" s="96"/>
      <c r="O442" s="53">
        <f t="shared" si="98"/>
        <v>0</v>
      </c>
      <c r="P442" s="53">
        <f t="shared" si="99"/>
        <v>0</v>
      </c>
      <c r="Q442" s="95"/>
      <c r="R442" s="72"/>
    </row>
    <row r="443" spans="1:20" ht="15.6" hidden="1" customHeight="1" x14ac:dyDescent="0.2">
      <c r="A443" s="56"/>
      <c r="B443" s="187"/>
      <c r="C443" s="54"/>
      <c r="D443" s="54"/>
      <c r="E443" s="54"/>
      <c r="F443" s="45"/>
      <c r="G443" s="57"/>
      <c r="H443" s="96">
        <v>0</v>
      </c>
      <c r="I443" s="97"/>
      <c r="J443" s="96"/>
      <c r="K443" s="140"/>
      <c r="L443" s="96">
        <v>0</v>
      </c>
      <c r="M443" s="127"/>
      <c r="N443" s="96"/>
      <c r="O443" s="154"/>
      <c r="P443" s="154"/>
      <c r="Q443" s="95"/>
      <c r="R443" s="72"/>
    </row>
    <row r="444" spans="1:20" ht="41.45" customHeight="1" x14ac:dyDescent="0.2">
      <c r="A444" s="56"/>
      <c r="B444" s="187"/>
      <c r="C444" s="54"/>
      <c r="D444" s="150">
        <v>60</v>
      </c>
      <c r="E444" s="150"/>
      <c r="F444" s="150"/>
      <c r="G444" s="155" t="s">
        <v>83</v>
      </c>
      <c r="H444" s="96">
        <v>0</v>
      </c>
      <c r="I444" s="97"/>
      <c r="J444" s="96">
        <f t="shared" ref="J444:J457" si="100">H444-I444</f>
        <v>0</v>
      </c>
      <c r="K444" s="140"/>
      <c r="L444" s="96">
        <v>0</v>
      </c>
      <c r="M444" s="96">
        <v>0</v>
      </c>
      <c r="N444" s="96">
        <f>N445+N446</f>
        <v>0</v>
      </c>
      <c r="O444" s="96">
        <f>O445+O446</f>
        <v>0</v>
      </c>
      <c r="P444" s="96">
        <f>P445+P446</f>
        <v>0</v>
      </c>
      <c r="Q444" s="95"/>
      <c r="R444" s="39"/>
    </row>
    <row r="445" spans="1:20" ht="15.6" customHeight="1" x14ac:dyDescent="0.2">
      <c r="A445" s="56"/>
      <c r="B445" s="187"/>
      <c r="C445" s="54"/>
      <c r="D445" s="145"/>
      <c r="E445" s="144" t="s">
        <v>62</v>
      </c>
      <c r="F445" s="145"/>
      <c r="G445" s="152" t="s">
        <v>350</v>
      </c>
      <c r="H445" s="96">
        <v>0</v>
      </c>
      <c r="I445" s="97"/>
      <c r="J445" s="96">
        <f t="shared" si="100"/>
        <v>0</v>
      </c>
      <c r="K445" s="140"/>
      <c r="L445" s="96">
        <v>0</v>
      </c>
      <c r="M445" s="127">
        <v>0</v>
      </c>
      <c r="N445" s="96"/>
      <c r="O445" s="125">
        <f>M445+N445</f>
        <v>0</v>
      </c>
      <c r="P445" s="125"/>
      <c r="Q445" s="95"/>
      <c r="R445" s="39"/>
    </row>
    <row r="446" spans="1:20" ht="15.6" customHeight="1" x14ac:dyDescent="0.2">
      <c r="A446" s="56"/>
      <c r="B446" s="187"/>
      <c r="C446" s="54"/>
      <c r="D446" s="145"/>
      <c r="E446" s="144" t="s">
        <v>265</v>
      </c>
      <c r="F446" s="145"/>
      <c r="G446" s="152" t="s">
        <v>351</v>
      </c>
      <c r="H446" s="96">
        <v>0</v>
      </c>
      <c r="I446" s="97"/>
      <c r="J446" s="96">
        <f t="shared" si="100"/>
        <v>0</v>
      </c>
      <c r="K446" s="140"/>
      <c r="L446" s="96">
        <v>0</v>
      </c>
      <c r="M446" s="127">
        <v>0</v>
      </c>
      <c r="N446" s="96"/>
      <c r="O446" s="125">
        <f>M446+N446</f>
        <v>0</v>
      </c>
      <c r="P446" s="125"/>
      <c r="Q446" s="95"/>
      <c r="R446" s="39"/>
    </row>
    <row r="447" spans="1:20" ht="15.6" customHeight="1" x14ac:dyDescent="0.2">
      <c r="A447" s="101"/>
      <c r="B447" s="188"/>
      <c r="C447" s="102"/>
      <c r="D447" s="102">
        <v>85</v>
      </c>
      <c r="E447" s="102"/>
      <c r="F447" s="102"/>
      <c r="G447" s="104" t="s">
        <v>88</v>
      </c>
      <c r="H447" s="105">
        <v>0</v>
      </c>
      <c r="I447" s="106"/>
      <c r="J447" s="105">
        <f t="shared" si="100"/>
        <v>0</v>
      </c>
      <c r="K447" s="156"/>
      <c r="L447" s="105">
        <v>0</v>
      </c>
      <c r="M447" s="108">
        <v>-192981</v>
      </c>
      <c r="N447" s="105">
        <v>-14384</v>
      </c>
      <c r="O447" s="157">
        <f>M447+N447</f>
        <v>-207365</v>
      </c>
      <c r="P447" s="157">
        <f>L447-O447</f>
        <v>207365</v>
      </c>
      <c r="Q447" s="110"/>
      <c r="R447" s="39"/>
    </row>
    <row r="448" spans="1:20" ht="15.6" customHeight="1" x14ac:dyDescent="0.2">
      <c r="A448" s="56"/>
      <c r="B448" s="187"/>
      <c r="C448" s="54"/>
      <c r="D448" s="54"/>
      <c r="E448" s="54"/>
      <c r="F448" s="54"/>
      <c r="G448" s="59" t="s">
        <v>304</v>
      </c>
      <c r="H448" s="96"/>
      <c r="I448" s="74"/>
      <c r="J448" s="96">
        <f t="shared" si="100"/>
        <v>0</v>
      </c>
      <c r="K448" s="140"/>
      <c r="L448" s="96"/>
      <c r="M448" s="98"/>
      <c r="N448" s="96"/>
      <c r="O448" s="125"/>
      <c r="P448" s="125">
        <f t="shared" ref="P448:P457" si="101">H448-O448</f>
        <v>0</v>
      </c>
      <c r="Q448" s="95"/>
      <c r="R448" s="39"/>
    </row>
    <row r="449" spans="1:21" ht="15.6" customHeight="1" x14ac:dyDescent="0.2">
      <c r="A449" s="44" t="s">
        <v>312</v>
      </c>
      <c r="B449" s="182" t="s">
        <v>103</v>
      </c>
      <c r="C449" s="45"/>
      <c r="D449" s="45"/>
      <c r="E449" s="45"/>
      <c r="F449" s="45"/>
      <c r="G449" s="57" t="s">
        <v>352</v>
      </c>
      <c r="H449" s="91">
        <f>SUM(H450:H452)</f>
        <v>25961000</v>
      </c>
      <c r="I449" s="91">
        <f>SUM(I450:I452)</f>
        <v>4583771</v>
      </c>
      <c r="J449" s="91">
        <f t="shared" si="100"/>
        <v>21377229</v>
      </c>
      <c r="K449" s="140"/>
      <c r="L449" s="91">
        <f>SUM(L450:L452)</f>
        <v>8755100</v>
      </c>
      <c r="M449" s="91">
        <v>2029685</v>
      </c>
      <c r="N449" s="91">
        <f>SUM(N450:N452)</f>
        <v>383418</v>
      </c>
      <c r="O449" s="91">
        <f>SUM(O450:O452)</f>
        <v>2413103</v>
      </c>
      <c r="P449" s="94">
        <f t="shared" si="101"/>
        <v>23547897</v>
      </c>
      <c r="Q449" s="95"/>
      <c r="R449" s="39"/>
    </row>
    <row r="450" spans="1:21" ht="15.6" customHeight="1" x14ac:dyDescent="0.2">
      <c r="A450" s="44"/>
      <c r="B450" s="182"/>
      <c r="C450" s="45" t="s">
        <v>21</v>
      </c>
      <c r="D450" s="45"/>
      <c r="E450" s="45"/>
      <c r="F450" s="45"/>
      <c r="G450" s="57" t="s">
        <v>353</v>
      </c>
      <c r="H450" s="91">
        <f>H385+H390</f>
        <v>3000</v>
      </c>
      <c r="I450" s="91">
        <f>I385+I390</f>
        <v>0</v>
      </c>
      <c r="J450" s="91">
        <f t="shared" si="100"/>
        <v>3000</v>
      </c>
      <c r="K450" s="140"/>
      <c r="L450" s="91">
        <f>L385+L390</f>
        <v>3000</v>
      </c>
      <c r="M450" s="91">
        <v>0</v>
      </c>
      <c r="N450" s="91">
        <f>N385+N390</f>
        <v>0</v>
      </c>
      <c r="O450" s="91">
        <f>O385+O390</f>
        <v>0</v>
      </c>
      <c r="P450" s="94">
        <f t="shared" si="101"/>
        <v>3000</v>
      </c>
      <c r="Q450" s="95"/>
      <c r="R450" s="39"/>
    </row>
    <row r="451" spans="1:21" ht="15.6" customHeight="1" x14ac:dyDescent="0.2">
      <c r="A451" s="44"/>
      <c r="B451" s="182"/>
      <c r="C451" s="45" t="s">
        <v>117</v>
      </c>
      <c r="D451" s="45"/>
      <c r="E451" s="45"/>
      <c r="F451" s="45"/>
      <c r="G451" s="57" t="s">
        <v>354</v>
      </c>
      <c r="H451" s="91">
        <f>H387+H413</f>
        <v>6116000</v>
      </c>
      <c r="I451" s="91">
        <f>I387+I413</f>
        <v>3255347</v>
      </c>
      <c r="J451" s="91">
        <f t="shared" si="100"/>
        <v>2860653</v>
      </c>
      <c r="K451" s="140"/>
      <c r="L451" s="91">
        <f>L387+L413</f>
        <v>3260100</v>
      </c>
      <c r="M451" s="91">
        <v>1151745</v>
      </c>
      <c r="N451" s="91">
        <f>N387+N413</f>
        <v>241590</v>
      </c>
      <c r="O451" s="91">
        <f>O387+O413</f>
        <v>1393335</v>
      </c>
      <c r="P451" s="94">
        <f t="shared" si="101"/>
        <v>4722665</v>
      </c>
      <c r="Q451" s="95"/>
      <c r="R451" s="39"/>
    </row>
    <row r="452" spans="1:21" ht="15.6" customHeight="1" x14ac:dyDescent="0.2">
      <c r="A452" s="44"/>
      <c r="B452" s="182"/>
      <c r="C452" s="45" t="s">
        <v>93</v>
      </c>
      <c r="D452" s="45"/>
      <c r="E452" s="45"/>
      <c r="F452" s="45"/>
      <c r="G452" s="57" t="s">
        <v>355</v>
      </c>
      <c r="H452" s="91">
        <f>H382-H450-H451</f>
        <v>19842000</v>
      </c>
      <c r="I452" s="91">
        <f>I382-I450-I451</f>
        <v>1328424</v>
      </c>
      <c r="J452" s="91">
        <f t="shared" si="100"/>
        <v>18513576</v>
      </c>
      <c r="K452" s="140"/>
      <c r="L452" s="91">
        <f>L382-L450-L451</f>
        <v>5492000</v>
      </c>
      <c r="M452" s="91">
        <v>877940</v>
      </c>
      <c r="N452" s="91">
        <f>N382-N450-N451</f>
        <v>141828</v>
      </c>
      <c r="O452" s="91">
        <f>O382-O450-O451</f>
        <v>1019768</v>
      </c>
      <c r="P452" s="94">
        <f t="shared" si="101"/>
        <v>18822232</v>
      </c>
      <c r="Q452" s="95"/>
      <c r="R452" s="39"/>
    </row>
    <row r="453" spans="1:21" ht="15.6" customHeight="1" x14ac:dyDescent="0.2">
      <c r="A453" s="44">
        <v>8904</v>
      </c>
      <c r="B453" s="182" t="s">
        <v>90</v>
      </c>
      <c r="C453" s="45"/>
      <c r="D453" s="45"/>
      <c r="E453" s="45"/>
      <c r="F453" s="45"/>
      <c r="G453" s="57" t="s">
        <v>356</v>
      </c>
      <c r="H453" s="91">
        <f>H77-H454</f>
        <v>40458600</v>
      </c>
      <c r="I453" s="91">
        <f>I77-I454</f>
        <v>12644680</v>
      </c>
      <c r="J453" s="91">
        <f t="shared" si="100"/>
        <v>27813920</v>
      </c>
      <c r="K453" s="140"/>
      <c r="L453" s="91">
        <f>L77-L454</f>
        <v>16855600</v>
      </c>
      <c r="M453" s="91">
        <v>8585883</v>
      </c>
      <c r="N453" s="91">
        <f>N77-N454</f>
        <v>1592737</v>
      </c>
      <c r="O453" s="91">
        <f>O77-O454</f>
        <v>10177620</v>
      </c>
      <c r="P453" s="94">
        <f t="shared" si="101"/>
        <v>30280980</v>
      </c>
      <c r="Q453" s="95"/>
      <c r="R453" s="39"/>
    </row>
    <row r="454" spans="1:21" ht="15.6" customHeight="1" x14ac:dyDescent="0.2">
      <c r="A454" s="44"/>
      <c r="B454" s="182" t="s">
        <v>103</v>
      </c>
      <c r="C454" s="45"/>
      <c r="D454" s="45"/>
      <c r="E454" s="45"/>
      <c r="F454" s="45"/>
      <c r="G454" s="57" t="s">
        <v>357</v>
      </c>
      <c r="H454" s="91">
        <f>+H105</f>
        <v>31300</v>
      </c>
      <c r="I454" s="91">
        <f>+I105</f>
        <v>30848</v>
      </c>
      <c r="J454" s="91">
        <f t="shared" si="100"/>
        <v>452</v>
      </c>
      <c r="K454" s="140"/>
      <c r="L454" s="91">
        <f>+L105</f>
        <v>31300</v>
      </c>
      <c r="M454" s="91">
        <v>30808</v>
      </c>
      <c r="N454" s="91">
        <f>+N105</f>
        <v>0</v>
      </c>
      <c r="O454" s="91">
        <f>+O105</f>
        <v>30808</v>
      </c>
      <c r="P454" s="94">
        <f t="shared" si="101"/>
        <v>492</v>
      </c>
      <c r="Q454" s="95"/>
      <c r="R454" s="39"/>
    </row>
    <row r="455" spans="1:21" ht="15.6" customHeight="1" x14ac:dyDescent="0.2">
      <c r="A455" s="237" t="s">
        <v>358</v>
      </c>
      <c r="B455" s="232"/>
      <c r="C455" s="232"/>
      <c r="D455" s="232"/>
      <c r="E455" s="232"/>
      <c r="F455" s="233"/>
      <c r="G455" s="57" t="s">
        <v>359</v>
      </c>
      <c r="H455" s="91">
        <f>H9-H77</f>
        <v>7558100</v>
      </c>
      <c r="I455" s="91">
        <f>I9-I77</f>
        <v>-12675528</v>
      </c>
      <c r="J455" s="91">
        <f t="shared" si="100"/>
        <v>20233628</v>
      </c>
      <c r="K455" s="140"/>
      <c r="L455" s="91">
        <f>L9-L77</f>
        <v>4137100</v>
      </c>
      <c r="M455" s="118">
        <v>2660032</v>
      </c>
      <c r="N455" s="91">
        <f>N9-N77</f>
        <v>-227699</v>
      </c>
      <c r="O455" s="94">
        <f>O9-O77</f>
        <v>2433333</v>
      </c>
      <c r="P455" s="94">
        <f t="shared" si="101"/>
        <v>5124767</v>
      </c>
      <c r="Q455" s="95"/>
      <c r="R455" s="39"/>
    </row>
    <row r="456" spans="1:21" ht="15.6" customHeight="1" x14ac:dyDescent="0.2">
      <c r="A456" s="44"/>
      <c r="B456" s="182" t="s">
        <v>91</v>
      </c>
      <c r="C456" s="45"/>
      <c r="D456" s="45"/>
      <c r="E456" s="45"/>
      <c r="F456" s="45"/>
      <c r="G456" s="57" t="s">
        <v>360</v>
      </c>
      <c r="H456" s="91">
        <f>H62-H453</f>
        <v>31300</v>
      </c>
      <c r="I456" s="91">
        <f>I62-I453</f>
        <v>30848</v>
      </c>
      <c r="J456" s="91">
        <f t="shared" si="100"/>
        <v>452</v>
      </c>
      <c r="K456" s="140"/>
      <c r="L456" s="91">
        <f>L62-L453</f>
        <v>31300</v>
      </c>
      <c r="M456" s="118">
        <v>30808</v>
      </c>
      <c r="N456" s="91">
        <f>N62-N453</f>
        <v>0</v>
      </c>
      <c r="O456" s="94">
        <f>O62-O453</f>
        <v>30808</v>
      </c>
      <c r="P456" s="94">
        <f t="shared" si="101"/>
        <v>492</v>
      </c>
      <c r="Q456" s="95"/>
      <c r="R456" s="39"/>
    </row>
    <row r="457" spans="1:21" ht="16.149999999999999" customHeight="1" thickBot="1" x14ac:dyDescent="0.25">
      <c r="A457" s="158"/>
      <c r="B457" s="191">
        <v>11</v>
      </c>
      <c r="C457" s="159"/>
      <c r="D457" s="159"/>
      <c r="E457" s="159"/>
      <c r="F457" s="159"/>
      <c r="G457" s="160" t="s">
        <v>361</v>
      </c>
      <c r="H457" s="161">
        <f>+H105-H454</f>
        <v>0</v>
      </c>
      <c r="I457" s="161">
        <f>+I105-I454</f>
        <v>0</v>
      </c>
      <c r="J457" s="161">
        <f t="shared" si="100"/>
        <v>0</v>
      </c>
      <c r="K457" s="161"/>
      <c r="L457" s="161">
        <f>+L105-L454</f>
        <v>0</v>
      </c>
      <c r="M457" s="161">
        <v>0</v>
      </c>
      <c r="N457" s="161">
        <f>+N105-N454</f>
        <v>0</v>
      </c>
      <c r="O457" s="161">
        <f>+O105-O454</f>
        <v>0</v>
      </c>
      <c r="P457" s="161">
        <f t="shared" si="101"/>
        <v>0</v>
      </c>
      <c r="Q457" s="162"/>
      <c r="R457" s="39"/>
    </row>
    <row r="458" spans="1:21" x14ac:dyDescent="0.2">
      <c r="M458" s="163"/>
      <c r="N458" s="163"/>
      <c r="O458" s="163"/>
      <c r="P458" s="164"/>
      <c r="R458" s="73"/>
    </row>
    <row r="459" spans="1:21" x14ac:dyDescent="0.2">
      <c r="M459" s="163"/>
      <c r="N459" s="163"/>
      <c r="O459" s="163"/>
      <c r="P459" s="164"/>
      <c r="R459" s="73"/>
    </row>
    <row r="460" spans="1:21" s="207" customFormat="1" ht="15" x14ac:dyDescent="0.2">
      <c r="A460" s="235" t="s">
        <v>409</v>
      </c>
      <c r="B460" s="236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6"/>
      <c r="N460" s="236"/>
      <c r="O460" s="236"/>
      <c r="P460" s="236"/>
      <c r="Q460" s="236"/>
    </row>
    <row r="461" spans="1:21" ht="15" x14ac:dyDescent="0.2">
      <c r="A461" s="4" t="s">
        <v>407</v>
      </c>
      <c r="B461" s="3"/>
      <c r="G461" s="3" t="s">
        <v>408</v>
      </c>
      <c r="I461" s="4" t="s">
        <v>406</v>
      </c>
      <c r="M461" s="163"/>
      <c r="N461" s="163" t="s">
        <v>411</v>
      </c>
      <c r="P461" s="164"/>
      <c r="R461" s="73"/>
    </row>
    <row r="462" spans="1:21" x14ac:dyDescent="0.2">
      <c r="M462" s="163"/>
      <c r="N462" s="163"/>
      <c r="O462" s="163"/>
      <c r="P462" s="164"/>
      <c r="R462" s="73"/>
    </row>
    <row r="463" spans="1:21" x14ac:dyDescent="0.2">
      <c r="M463" s="163"/>
      <c r="N463" s="163"/>
      <c r="O463" s="163"/>
      <c r="P463" s="164"/>
      <c r="R463" s="73"/>
    </row>
    <row r="464" spans="1:21" x14ac:dyDescent="0.2">
      <c r="M464" s="163"/>
      <c r="N464" s="163"/>
      <c r="O464" s="163"/>
      <c r="P464" s="164"/>
      <c r="R464" s="73"/>
      <c r="U464" s="170"/>
    </row>
    <row r="465" spans="8:18" x14ac:dyDescent="0.2">
      <c r="M465" s="163"/>
      <c r="N465" s="163"/>
      <c r="O465" s="163"/>
      <c r="P465" s="164"/>
      <c r="R465" s="73"/>
    </row>
    <row r="466" spans="8:18" x14ac:dyDescent="0.2">
      <c r="M466" s="163"/>
      <c r="N466" s="163"/>
      <c r="O466" s="163"/>
      <c r="P466" s="164"/>
      <c r="R466" s="73"/>
    </row>
    <row r="467" spans="8:18" x14ac:dyDescent="0.2">
      <c r="M467" s="163"/>
      <c r="N467" s="163"/>
      <c r="O467" s="163"/>
      <c r="P467" s="164"/>
      <c r="R467" s="73"/>
    </row>
    <row r="468" spans="8:18" x14ac:dyDescent="0.2">
      <c r="H468"/>
      <c r="M468" s="163"/>
      <c r="N468" s="163"/>
      <c r="O468" s="163"/>
      <c r="P468" s="164"/>
      <c r="R468" s="73"/>
    </row>
    <row r="469" spans="8:18" x14ac:dyDescent="0.2">
      <c r="M469" s="163"/>
      <c r="N469" s="163"/>
      <c r="O469" s="163"/>
      <c r="P469" s="164"/>
      <c r="R469" s="73"/>
    </row>
    <row r="470" spans="8:18" x14ac:dyDescent="0.2">
      <c r="M470" s="163"/>
      <c r="N470" s="163"/>
      <c r="O470" s="163"/>
      <c r="P470" s="164"/>
      <c r="R470" s="73"/>
    </row>
    <row r="471" spans="8:18" x14ac:dyDescent="0.2">
      <c r="M471" s="163"/>
      <c r="N471" s="163"/>
      <c r="O471" s="163"/>
      <c r="P471" s="164"/>
      <c r="R471" s="73"/>
    </row>
    <row r="472" spans="8:18" x14ac:dyDescent="0.2">
      <c r="M472" s="163"/>
      <c r="N472" s="163"/>
      <c r="O472" s="163"/>
      <c r="P472" s="164"/>
      <c r="R472" s="73"/>
    </row>
    <row r="473" spans="8:18" x14ac:dyDescent="0.2">
      <c r="M473" s="163"/>
      <c r="N473" s="163"/>
      <c r="O473" s="163"/>
      <c r="P473" s="164"/>
      <c r="R473" s="73"/>
    </row>
    <row r="474" spans="8:18" x14ac:dyDescent="0.2">
      <c r="M474" s="163"/>
      <c r="N474" s="163"/>
      <c r="O474" s="163"/>
      <c r="P474" s="164"/>
      <c r="R474" s="73"/>
    </row>
    <row r="475" spans="8:18" x14ac:dyDescent="0.2">
      <c r="M475" s="163"/>
      <c r="N475" s="163"/>
      <c r="O475" s="163"/>
      <c r="P475" s="164"/>
      <c r="R475" s="73"/>
    </row>
    <row r="476" spans="8:18" x14ac:dyDescent="0.2">
      <c r="M476" s="163"/>
      <c r="N476" s="163"/>
      <c r="O476" s="163"/>
      <c r="P476" s="164"/>
      <c r="R476" s="73"/>
    </row>
    <row r="477" spans="8:18" x14ac:dyDescent="0.2">
      <c r="H477"/>
      <c r="M477" s="163"/>
      <c r="N477" s="163"/>
      <c r="O477" s="163"/>
      <c r="P477" s="164"/>
      <c r="R477" s="73"/>
    </row>
    <row r="478" spans="8:18" x14ac:dyDescent="0.2">
      <c r="M478" s="163"/>
      <c r="N478" s="163"/>
      <c r="O478" s="163"/>
      <c r="P478" s="164"/>
      <c r="R478" s="73"/>
    </row>
    <row r="479" spans="8:18" x14ac:dyDescent="0.2">
      <c r="M479" s="163"/>
      <c r="N479" s="163"/>
      <c r="O479" s="163"/>
      <c r="P479" s="164"/>
      <c r="R479" s="73"/>
    </row>
    <row r="480" spans="8:18" x14ac:dyDescent="0.2">
      <c r="H480"/>
      <c r="M480" s="163"/>
      <c r="N480" s="163"/>
      <c r="O480" s="163"/>
      <c r="P480" s="164"/>
      <c r="R480" s="73"/>
    </row>
    <row r="481" spans="8:18" x14ac:dyDescent="0.2">
      <c r="M481" s="163"/>
      <c r="N481" s="163"/>
      <c r="O481" s="163"/>
      <c r="P481" s="164"/>
      <c r="R481" s="73"/>
    </row>
    <row r="482" spans="8:18" x14ac:dyDescent="0.2">
      <c r="M482" s="163"/>
      <c r="N482" s="163"/>
      <c r="O482" s="163"/>
      <c r="P482" s="164"/>
      <c r="R482" s="73"/>
    </row>
    <row r="483" spans="8:18" x14ac:dyDescent="0.2">
      <c r="H483"/>
      <c r="M483" s="163"/>
      <c r="N483" s="163"/>
      <c r="O483" s="163"/>
      <c r="P483" s="164"/>
      <c r="R483" s="73"/>
    </row>
    <row r="484" spans="8:18" x14ac:dyDescent="0.2">
      <c r="M484" s="163"/>
      <c r="N484" s="163"/>
      <c r="O484" s="163"/>
      <c r="P484" s="164"/>
      <c r="R484" s="73"/>
    </row>
    <row r="485" spans="8:18" x14ac:dyDescent="0.2">
      <c r="M485" s="163"/>
      <c r="N485" s="163"/>
      <c r="O485" s="163"/>
      <c r="P485" s="164"/>
      <c r="R485" s="73"/>
    </row>
    <row r="486" spans="8:18" x14ac:dyDescent="0.2">
      <c r="H486"/>
      <c r="M486" s="163"/>
      <c r="N486" s="163"/>
      <c r="O486" s="163"/>
      <c r="P486" s="164"/>
      <c r="R486" s="73"/>
    </row>
    <row r="487" spans="8:18" x14ac:dyDescent="0.2">
      <c r="M487" s="163"/>
      <c r="N487" s="163"/>
      <c r="O487" s="163"/>
      <c r="P487" s="164"/>
      <c r="R487" s="73"/>
    </row>
    <row r="488" spans="8:18" x14ac:dyDescent="0.2">
      <c r="M488" s="163"/>
      <c r="N488" s="163"/>
      <c r="O488" s="163"/>
      <c r="P488" s="164"/>
      <c r="R488" s="73"/>
    </row>
    <row r="489" spans="8:18" x14ac:dyDescent="0.2">
      <c r="H489"/>
      <c r="M489" s="163"/>
      <c r="N489" s="163"/>
      <c r="O489" s="163"/>
      <c r="P489" s="164"/>
      <c r="R489" s="73"/>
    </row>
    <row r="490" spans="8:18" x14ac:dyDescent="0.2">
      <c r="M490" s="163"/>
      <c r="N490" s="163"/>
      <c r="O490" s="163"/>
      <c r="P490" s="164"/>
      <c r="R490" s="73"/>
    </row>
    <row r="491" spans="8:18" x14ac:dyDescent="0.2">
      <c r="M491" s="163"/>
      <c r="N491" s="163"/>
      <c r="O491" s="163"/>
      <c r="P491" s="164"/>
      <c r="R491" s="73"/>
    </row>
    <row r="492" spans="8:18" x14ac:dyDescent="0.2">
      <c r="M492" s="163"/>
      <c r="N492" s="163"/>
      <c r="O492" s="163"/>
      <c r="P492" s="164"/>
      <c r="R492" s="73"/>
    </row>
    <row r="493" spans="8:18" x14ac:dyDescent="0.2">
      <c r="H493"/>
      <c r="M493" s="163"/>
      <c r="N493" s="163"/>
      <c r="O493" s="163"/>
      <c r="P493" s="164"/>
      <c r="R493" s="73"/>
    </row>
    <row r="494" spans="8:18" x14ac:dyDescent="0.2">
      <c r="M494" s="163"/>
      <c r="N494" s="163"/>
      <c r="O494" s="163"/>
      <c r="P494" s="164"/>
      <c r="R494" s="73"/>
    </row>
    <row r="495" spans="8:18" x14ac:dyDescent="0.2">
      <c r="M495" s="163"/>
      <c r="N495" s="163"/>
      <c r="O495" s="163"/>
      <c r="P495" s="164"/>
      <c r="R495" s="73"/>
    </row>
    <row r="496" spans="8:18" x14ac:dyDescent="0.2">
      <c r="H496"/>
      <c r="M496" s="163"/>
      <c r="N496" s="163"/>
      <c r="O496" s="163"/>
      <c r="P496" s="164"/>
      <c r="R496" s="73"/>
    </row>
    <row r="497" spans="8:18" x14ac:dyDescent="0.2">
      <c r="M497" s="163"/>
      <c r="N497" s="163"/>
      <c r="O497" s="163"/>
      <c r="P497" s="164"/>
      <c r="R497" s="73"/>
    </row>
    <row r="498" spans="8:18" x14ac:dyDescent="0.2">
      <c r="M498" s="163"/>
      <c r="N498" s="163"/>
      <c r="O498" s="163"/>
      <c r="P498" s="164"/>
      <c r="R498" s="73"/>
    </row>
    <row r="499" spans="8:18" x14ac:dyDescent="0.2">
      <c r="H499"/>
      <c r="M499" s="163"/>
      <c r="N499" s="163"/>
      <c r="O499" s="163"/>
      <c r="P499" s="164"/>
      <c r="R499" s="73"/>
    </row>
    <row r="500" spans="8:18" x14ac:dyDescent="0.2">
      <c r="M500" s="163"/>
      <c r="N500" s="163"/>
      <c r="O500" s="163"/>
      <c r="P500" s="164"/>
      <c r="R500" s="73"/>
    </row>
    <row r="501" spans="8:18" x14ac:dyDescent="0.2">
      <c r="M501" s="163"/>
      <c r="N501" s="163"/>
      <c r="O501" s="163"/>
      <c r="P501" s="164"/>
      <c r="R501" s="73"/>
    </row>
    <row r="502" spans="8:18" x14ac:dyDescent="0.2">
      <c r="H502"/>
      <c r="M502" s="163"/>
      <c r="N502" s="163"/>
      <c r="O502" s="163"/>
      <c r="P502" s="164"/>
      <c r="R502" s="73"/>
    </row>
    <row r="503" spans="8:18" x14ac:dyDescent="0.2">
      <c r="M503" s="163"/>
      <c r="N503" s="163"/>
      <c r="O503" s="163"/>
      <c r="P503" s="164"/>
      <c r="R503" s="73"/>
    </row>
    <row r="504" spans="8:18" x14ac:dyDescent="0.2">
      <c r="M504" s="163"/>
      <c r="N504" s="163"/>
      <c r="O504" s="163"/>
      <c r="P504" s="164"/>
      <c r="R504" s="73"/>
    </row>
    <row r="505" spans="8:18" x14ac:dyDescent="0.2">
      <c r="H505"/>
      <c r="M505" s="163"/>
      <c r="N505" s="163"/>
      <c r="O505" s="163"/>
      <c r="P505" s="164"/>
      <c r="R505" s="73"/>
    </row>
    <row r="506" spans="8:18" x14ac:dyDescent="0.2">
      <c r="M506" s="163"/>
      <c r="N506" s="163"/>
      <c r="O506" s="163"/>
      <c r="P506" s="164"/>
      <c r="R506" s="73"/>
    </row>
    <row r="507" spans="8:18" x14ac:dyDescent="0.2">
      <c r="M507" s="163"/>
      <c r="N507" s="163"/>
      <c r="O507" s="163"/>
      <c r="P507" s="164"/>
      <c r="R507" s="73"/>
    </row>
    <row r="508" spans="8:18" x14ac:dyDescent="0.2">
      <c r="M508" s="163"/>
      <c r="N508" s="163"/>
      <c r="O508" s="163"/>
      <c r="P508" s="164"/>
      <c r="R508" s="73"/>
    </row>
    <row r="509" spans="8:18" x14ac:dyDescent="0.2">
      <c r="M509" s="163"/>
      <c r="N509" s="163"/>
      <c r="O509" s="163"/>
      <c r="P509" s="164"/>
      <c r="R509" s="73"/>
    </row>
    <row r="510" spans="8:18" x14ac:dyDescent="0.2">
      <c r="M510" s="163"/>
      <c r="N510" s="163"/>
      <c r="O510" s="163"/>
      <c r="P510" s="164"/>
      <c r="R510" s="73"/>
    </row>
    <row r="511" spans="8:18" x14ac:dyDescent="0.2">
      <c r="M511" s="163"/>
      <c r="N511" s="163"/>
      <c r="O511" s="163"/>
      <c r="P511" s="164"/>
      <c r="R511" s="73"/>
    </row>
    <row r="512" spans="8:18" x14ac:dyDescent="0.2">
      <c r="M512" s="163"/>
      <c r="N512" s="163"/>
      <c r="O512" s="163"/>
      <c r="P512" s="164"/>
      <c r="R512" s="73"/>
    </row>
    <row r="513" spans="8:18" x14ac:dyDescent="0.2">
      <c r="H513"/>
      <c r="M513" s="163"/>
      <c r="N513" s="163"/>
      <c r="O513" s="163"/>
      <c r="P513" s="164"/>
      <c r="R513" s="73"/>
    </row>
    <row r="514" spans="8:18" x14ac:dyDescent="0.2">
      <c r="M514" s="163"/>
      <c r="N514" s="163"/>
      <c r="O514" s="163"/>
      <c r="P514" s="164"/>
      <c r="R514" s="73"/>
    </row>
    <row r="515" spans="8:18" x14ac:dyDescent="0.2">
      <c r="M515" s="163"/>
      <c r="N515" s="163"/>
      <c r="O515" s="163"/>
      <c r="P515" s="164"/>
      <c r="R515" s="73"/>
    </row>
    <row r="516" spans="8:18" x14ac:dyDescent="0.2">
      <c r="H516"/>
      <c r="M516" s="163"/>
      <c r="N516" s="163"/>
      <c r="O516" s="163"/>
      <c r="P516" s="164"/>
      <c r="R516" s="73"/>
    </row>
    <row r="517" spans="8:18" x14ac:dyDescent="0.2">
      <c r="M517" s="163"/>
      <c r="N517" s="163"/>
      <c r="O517" s="163"/>
      <c r="P517" s="164"/>
      <c r="R517" s="73"/>
    </row>
    <row r="518" spans="8:18" x14ac:dyDescent="0.2">
      <c r="M518" s="163"/>
      <c r="N518" s="163"/>
      <c r="O518" s="163"/>
      <c r="P518" s="164"/>
      <c r="R518" s="73"/>
    </row>
    <row r="519" spans="8:18" x14ac:dyDescent="0.2">
      <c r="M519" s="163"/>
      <c r="N519" s="163"/>
      <c r="O519" s="163"/>
      <c r="P519" s="164"/>
      <c r="R519" s="73"/>
    </row>
    <row r="520" spans="8:18" x14ac:dyDescent="0.2">
      <c r="M520" s="163"/>
      <c r="N520" s="163"/>
      <c r="O520" s="163"/>
      <c r="P520" s="164"/>
      <c r="R520" s="73"/>
    </row>
    <row r="521" spans="8:18" x14ac:dyDescent="0.2">
      <c r="M521" s="163"/>
      <c r="N521" s="163"/>
      <c r="O521" s="163"/>
      <c r="P521" s="164"/>
      <c r="R521" s="73"/>
    </row>
    <row r="522" spans="8:18" x14ac:dyDescent="0.2">
      <c r="H522"/>
      <c r="M522" s="163"/>
      <c r="N522" s="163"/>
      <c r="O522" s="163"/>
      <c r="P522" s="164"/>
      <c r="R522" s="73"/>
    </row>
    <row r="523" spans="8:18" x14ac:dyDescent="0.2">
      <c r="M523" s="163"/>
      <c r="N523" s="163"/>
      <c r="O523" s="163"/>
      <c r="P523" s="164"/>
      <c r="R523" s="73"/>
    </row>
    <row r="524" spans="8:18" x14ac:dyDescent="0.2">
      <c r="M524" s="163"/>
      <c r="N524" s="163"/>
      <c r="O524" s="163"/>
      <c r="P524" s="164"/>
      <c r="R524" s="73"/>
    </row>
    <row r="525" spans="8:18" x14ac:dyDescent="0.2">
      <c r="M525" s="163"/>
      <c r="N525" s="163"/>
      <c r="O525" s="163"/>
      <c r="P525" s="164"/>
      <c r="R525" s="73"/>
    </row>
    <row r="526" spans="8:18" x14ac:dyDescent="0.2">
      <c r="M526" s="163"/>
      <c r="N526" s="163"/>
      <c r="O526" s="163"/>
      <c r="P526" s="164"/>
      <c r="R526" s="73"/>
    </row>
    <row r="527" spans="8:18" x14ac:dyDescent="0.2">
      <c r="M527" s="163"/>
      <c r="N527" s="163"/>
      <c r="O527" s="163"/>
      <c r="P527" s="164"/>
      <c r="R527" s="73"/>
    </row>
    <row r="528" spans="8:18" x14ac:dyDescent="0.2">
      <c r="H528"/>
      <c r="M528" s="163"/>
      <c r="N528" s="163"/>
      <c r="O528" s="163"/>
      <c r="P528" s="164"/>
      <c r="R528" s="73"/>
    </row>
    <row r="529" spans="8:18" x14ac:dyDescent="0.2">
      <c r="M529" s="163"/>
      <c r="N529" s="163"/>
      <c r="O529" s="163"/>
      <c r="P529" s="164"/>
      <c r="R529" s="73"/>
    </row>
    <row r="530" spans="8:18" x14ac:dyDescent="0.2">
      <c r="M530" s="163"/>
      <c r="N530" s="163"/>
      <c r="O530" s="163"/>
      <c r="P530" s="164"/>
      <c r="R530" s="73"/>
    </row>
    <row r="531" spans="8:18" x14ac:dyDescent="0.2">
      <c r="H531"/>
      <c r="M531" s="163"/>
      <c r="N531" s="163"/>
      <c r="O531" s="163"/>
      <c r="P531" s="164"/>
      <c r="R531" s="73"/>
    </row>
    <row r="532" spans="8:18" x14ac:dyDescent="0.2">
      <c r="M532" s="163"/>
      <c r="N532" s="163"/>
      <c r="O532" s="163"/>
      <c r="P532" s="164"/>
      <c r="R532" s="73"/>
    </row>
    <row r="533" spans="8:18" x14ac:dyDescent="0.2">
      <c r="M533" s="163"/>
      <c r="N533" s="163"/>
      <c r="O533" s="163"/>
      <c r="P533" s="164"/>
      <c r="R533" s="73"/>
    </row>
    <row r="534" spans="8:18" x14ac:dyDescent="0.2">
      <c r="H534"/>
      <c r="M534" s="163"/>
      <c r="N534" s="163"/>
      <c r="O534" s="163"/>
      <c r="P534" s="164"/>
      <c r="R534" s="73"/>
    </row>
    <row r="535" spans="8:18" x14ac:dyDescent="0.2">
      <c r="M535" s="163"/>
      <c r="N535" s="163"/>
      <c r="O535" s="163"/>
      <c r="P535" s="164"/>
      <c r="R535" s="73"/>
    </row>
    <row r="536" spans="8:18" x14ac:dyDescent="0.2">
      <c r="M536" s="163"/>
      <c r="N536" s="163"/>
      <c r="O536" s="163"/>
      <c r="P536" s="164"/>
      <c r="R536" s="73"/>
    </row>
    <row r="537" spans="8:18" x14ac:dyDescent="0.2">
      <c r="M537" s="163"/>
      <c r="N537" s="163"/>
      <c r="O537" s="163"/>
      <c r="P537" s="164"/>
      <c r="R537" s="73"/>
    </row>
    <row r="538" spans="8:18" x14ac:dyDescent="0.2">
      <c r="M538" s="163"/>
      <c r="N538" s="163"/>
      <c r="O538" s="163"/>
      <c r="P538" s="164"/>
      <c r="R538" s="73"/>
    </row>
    <row r="539" spans="8:18" x14ac:dyDescent="0.2">
      <c r="M539" s="163"/>
      <c r="N539" s="163"/>
      <c r="O539" s="163"/>
      <c r="P539" s="164"/>
      <c r="R539" s="73"/>
    </row>
    <row r="540" spans="8:18" x14ac:dyDescent="0.2">
      <c r="M540" s="163"/>
      <c r="N540" s="163"/>
      <c r="O540" s="163"/>
      <c r="P540" s="164"/>
      <c r="R540" s="73"/>
    </row>
    <row r="541" spans="8:18" x14ac:dyDescent="0.2">
      <c r="M541" s="163"/>
      <c r="N541" s="163"/>
      <c r="O541" s="163"/>
      <c r="P541" s="164"/>
      <c r="R541" s="73"/>
    </row>
    <row r="542" spans="8:18" x14ac:dyDescent="0.2">
      <c r="H542"/>
      <c r="M542" s="163"/>
      <c r="N542" s="163"/>
      <c r="O542" s="163"/>
      <c r="P542" s="164"/>
      <c r="R542" s="73"/>
    </row>
    <row r="543" spans="8:18" x14ac:dyDescent="0.2">
      <c r="M543" s="163"/>
      <c r="N543" s="163"/>
      <c r="O543" s="163"/>
      <c r="P543" s="164"/>
      <c r="R543" s="73"/>
    </row>
    <row r="544" spans="8:18" x14ac:dyDescent="0.2">
      <c r="M544" s="163"/>
      <c r="N544" s="163"/>
      <c r="O544" s="163"/>
      <c r="P544" s="164"/>
      <c r="R544" s="73"/>
    </row>
    <row r="545" spans="8:18" x14ac:dyDescent="0.2">
      <c r="H545"/>
      <c r="M545" s="163"/>
      <c r="N545" s="163"/>
      <c r="O545" s="163"/>
      <c r="P545" s="164"/>
      <c r="R545" s="73"/>
    </row>
    <row r="546" spans="8:18" x14ac:dyDescent="0.2">
      <c r="M546" s="163"/>
      <c r="N546" s="163"/>
      <c r="O546" s="163"/>
      <c r="P546" s="164"/>
      <c r="R546" s="73"/>
    </row>
    <row r="547" spans="8:18" x14ac:dyDescent="0.2">
      <c r="M547" s="163"/>
      <c r="N547" s="163"/>
      <c r="O547" s="163"/>
      <c r="P547" s="164"/>
      <c r="R547" s="73"/>
    </row>
    <row r="548" spans="8:18" x14ac:dyDescent="0.2">
      <c r="M548" s="163"/>
      <c r="N548" s="163"/>
      <c r="O548" s="163"/>
      <c r="P548" s="164"/>
      <c r="R548" s="73"/>
    </row>
    <row r="549" spans="8:18" x14ac:dyDescent="0.2">
      <c r="M549" s="163"/>
      <c r="N549" s="163"/>
      <c r="O549" s="163"/>
      <c r="P549" s="164"/>
      <c r="R549" s="73"/>
    </row>
    <row r="550" spans="8:18" x14ac:dyDescent="0.2">
      <c r="H550"/>
      <c r="M550" s="163"/>
      <c r="N550" s="163"/>
      <c r="O550" s="163"/>
      <c r="P550" s="164"/>
      <c r="R550" s="73"/>
    </row>
    <row r="551" spans="8:18" x14ac:dyDescent="0.2">
      <c r="M551" s="163"/>
      <c r="N551" s="163"/>
      <c r="O551" s="163"/>
      <c r="P551" s="164"/>
      <c r="R551" s="73"/>
    </row>
    <row r="552" spans="8:18" x14ac:dyDescent="0.2">
      <c r="M552" s="163"/>
      <c r="N552" s="163"/>
      <c r="O552" s="163"/>
      <c r="P552" s="164"/>
      <c r="R552" s="73"/>
    </row>
    <row r="553" spans="8:18" x14ac:dyDescent="0.2">
      <c r="M553" s="163"/>
      <c r="N553" s="163"/>
      <c r="O553" s="163"/>
      <c r="P553" s="164"/>
      <c r="R553" s="73"/>
    </row>
    <row r="554" spans="8:18" x14ac:dyDescent="0.2">
      <c r="M554" s="163"/>
      <c r="N554" s="163"/>
      <c r="O554" s="163"/>
      <c r="P554" s="164"/>
      <c r="R554" s="73"/>
    </row>
    <row r="555" spans="8:18" x14ac:dyDescent="0.2">
      <c r="M555" s="163"/>
      <c r="N555" s="163"/>
      <c r="O555" s="163"/>
      <c r="P555" s="164"/>
      <c r="R555" s="73"/>
    </row>
    <row r="556" spans="8:18" x14ac:dyDescent="0.2">
      <c r="H556"/>
      <c r="M556" s="163"/>
      <c r="N556" s="163"/>
      <c r="O556" s="163"/>
      <c r="P556" s="164"/>
      <c r="R556" s="73"/>
    </row>
    <row r="557" spans="8:18" x14ac:dyDescent="0.2">
      <c r="M557" s="163"/>
      <c r="N557" s="163"/>
      <c r="O557" s="163"/>
      <c r="P557" s="164"/>
      <c r="R557" s="73"/>
    </row>
    <row r="558" spans="8:18" x14ac:dyDescent="0.2">
      <c r="M558" s="163"/>
      <c r="N558" s="163"/>
      <c r="O558" s="163"/>
      <c r="P558" s="164"/>
      <c r="R558" s="73"/>
    </row>
    <row r="559" spans="8:18" x14ac:dyDescent="0.2">
      <c r="M559" s="163"/>
      <c r="N559" s="163"/>
      <c r="O559" s="163"/>
      <c r="P559" s="164"/>
      <c r="R559" s="73"/>
    </row>
    <row r="560" spans="8:18" x14ac:dyDescent="0.2">
      <c r="M560" s="163"/>
      <c r="N560" s="163"/>
      <c r="O560" s="163"/>
      <c r="P560" s="164"/>
      <c r="R560" s="73"/>
    </row>
    <row r="561" spans="8:18" x14ac:dyDescent="0.2">
      <c r="M561" s="163"/>
      <c r="N561" s="163"/>
      <c r="O561" s="163"/>
      <c r="P561" s="164"/>
      <c r="R561" s="73"/>
    </row>
    <row r="562" spans="8:18" x14ac:dyDescent="0.2">
      <c r="M562" s="163"/>
      <c r="N562" s="163"/>
      <c r="O562" s="163"/>
      <c r="P562" s="164"/>
      <c r="R562" s="73"/>
    </row>
    <row r="563" spans="8:18" x14ac:dyDescent="0.2">
      <c r="M563" s="163"/>
      <c r="N563" s="163"/>
      <c r="O563" s="163"/>
      <c r="P563" s="164"/>
      <c r="R563" s="73"/>
    </row>
    <row r="564" spans="8:18" x14ac:dyDescent="0.2">
      <c r="M564" s="163"/>
      <c r="N564" s="163"/>
      <c r="O564" s="163"/>
      <c r="P564" s="164"/>
      <c r="R564" s="73"/>
    </row>
    <row r="565" spans="8:18" x14ac:dyDescent="0.2">
      <c r="H565"/>
      <c r="M565" s="163"/>
      <c r="N565" s="163"/>
      <c r="O565" s="163"/>
      <c r="P565" s="164"/>
      <c r="R565" s="73"/>
    </row>
    <row r="566" spans="8:18" x14ac:dyDescent="0.2">
      <c r="M566" s="163"/>
      <c r="N566" s="163"/>
      <c r="O566" s="163"/>
      <c r="P566" s="164"/>
      <c r="R566" s="73"/>
    </row>
    <row r="567" spans="8:18" x14ac:dyDescent="0.2">
      <c r="M567" s="163"/>
      <c r="N567" s="163"/>
      <c r="O567" s="163"/>
      <c r="P567" s="164"/>
      <c r="R567" s="73"/>
    </row>
    <row r="568" spans="8:18" x14ac:dyDescent="0.2">
      <c r="M568" s="163"/>
      <c r="N568" s="163"/>
      <c r="O568" s="163"/>
      <c r="P568" s="164"/>
      <c r="R568" s="73"/>
    </row>
    <row r="569" spans="8:18" x14ac:dyDescent="0.2">
      <c r="M569" s="163"/>
      <c r="N569" s="163"/>
      <c r="O569" s="163"/>
      <c r="P569" s="164"/>
      <c r="R569" s="73"/>
    </row>
    <row r="570" spans="8:18" x14ac:dyDescent="0.2">
      <c r="M570" s="163"/>
      <c r="N570" s="163"/>
      <c r="O570" s="163"/>
      <c r="P570" s="164"/>
      <c r="R570" s="73"/>
    </row>
    <row r="571" spans="8:18" x14ac:dyDescent="0.2">
      <c r="M571" s="163"/>
      <c r="N571" s="163"/>
      <c r="O571" s="163"/>
      <c r="P571" s="164"/>
      <c r="R571" s="73"/>
    </row>
    <row r="572" spans="8:18" x14ac:dyDescent="0.2">
      <c r="M572" s="163"/>
      <c r="N572" s="163"/>
      <c r="O572" s="163"/>
      <c r="P572" s="164"/>
      <c r="R572" s="73"/>
    </row>
    <row r="573" spans="8:18" x14ac:dyDescent="0.2">
      <c r="M573" s="163"/>
      <c r="N573" s="163"/>
      <c r="O573" s="163"/>
      <c r="P573" s="164"/>
      <c r="R573" s="73"/>
    </row>
    <row r="574" spans="8:18" x14ac:dyDescent="0.2">
      <c r="M574" s="163"/>
      <c r="N574" s="163"/>
      <c r="O574" s="163"/>
      <c r="P574" s="164"/>
      <c r="R574" s="73"/>
    </row>
    <row r="575" spans="8:18" x14ac:dyDescent="0.2">
      <c r="M575" s="163"/>
      <c r="N575" s="163"/>
      <c r="O575" s="163"/>
      <c r="P575" s="164"/>
      <c r="R575" s="73"/>
    </row>
    <row r="576" spans="8:18" x14ac:dyDescent="0.2">
      <c r="M576" s="163"/>
      <c r="N576" s="163"/>
      <c r="O576" s="163"/>
      <c r="P576" s="164"/>
      <c r="R576" s="73"/>
    </row>
    <row r="577" spans="8:18" x14ac:dyDescent="0.2">
      <c r="M577" s="163"/>
      <c r="N577" s="163"/>
      <c r="O577" s="163"/>
      <c r="P577" s="164"/>
      <c r="R577" s="73"/>
    </row>
    <row r="578" spans="8:18" x14ac:dyDescent="0.2">
      <c r="M578" s="163"/>
      <c r="N578" s="163"/>
      <c r="O578" s="163"/>
      <c r="P578" s="164"/>
      <c r="R578" s="73"/>
    </row>
    <row r="579" spans="8:18" x14ac:dyDescent="0.2">
      <c r="M579" s="163"/>
      <c r="N579" s="163"/>
      <c r="O579" s="163"/>
      <c r="P579" s="164"/>
      <c r="R579" s="73"/>
    </row>
    <row r="580" spans="8:18" x14ac:dyDescent="0.2">
      <c r="M580" s="163"/>
      <c r="N580" s="163"/>
      <c r="O580" s="163"/>
      <c r="P580" s="164"/>
      <c r="R580" s="73"/>
    </row>
    <row r="581" spans="8:18" x14ac:dyDescent="0.2">
      <c r="M581" s="163"/>
      <c r="N581" s="163"/>
      <c r="O581" s="163"/>
      <c r="P581" s="164"/>
      <c r="R581" s="73"/>
    </row>
    <row r="582" spans="8:18" x14ac:dyDescent="0.2">
      <c r="M582" s="163"/>
      <c r="N582" s="163"/>
      <c r="O582" s="163"/>
      <c r="P582" s="164"/>
      <c r="R582" s="73"/>
    </row>
    <row r="583" spans="8:18" x14ac:dyDescent="0.2">
      <c r="M583" s="163"/>
      <c r="N583" s="163"/>
      <c r="O583" s="163"/>
      <c r="P583" s="164"/>
      <c r="R583" s="73"/>
    </row>
    <row r="584" spans="8:18" x14ac:dyDescent="0.2">
      <c r="M584" s="163"/>
      <c r="N584" s="163"/>
      <c r="O584" s="163"/>
      <c r="P584" s="164"/>
      <c r="R584" s="73"/>
    </row>
    <row r="585" spans="8:18" x14ac:dyDescent="0.2">
      <c r="M585" s="163"/>
      <c r="N585" s="163"/>
      <c r="O585" s="163"/>
      <c r="P585" s="164"/>
      <c r="R585" s="73"/>
    </row>
    <row r="586" spans="8:18" x14ac:dyDescent="0.2">
      <c r="M586" s="163"/>
      <c r="N586" s="163"/>
      <c r="O586" s="163"/>
      <c r="P586" s="164"/>
      <c r="R586" s="73"/>
    </row>
    <row r="587" spans="8:18" x14ac:dyDescent="0.2">
      <c r="H587"/>
      <c r="M587" s="163"/>
      <c r="N587" s="163"/>
      <c r="O587" s="163"/>
      <c r="P587" s="164"/>
      <c r="R587" s="73"/>
    </row>
    <row r="588" spans="8:18" x14ac:dyDescent="0.2">
      <c r="M588" s="163"/>
      <c r="N588" s="163"/>
      <c r="O588" s="163"/>
      <c r="P588" s="164"/>
      <c r="R588" s="73"/>
    </row>
    <row r="589" spans="8:18" x14ac:dyDescent="0.2">
      <c r="M589" s="163"/>
      <c r="N589" s="163"/>
      <c r="O589" s="163"/>
      <c r="P589" s="164"/>
      <c r="R589" s="73"/>
    </row>
    <row r="590" spans="8:18" x14ac:dyDescent="0.2">
      <c r="M590" s="163"/>
      <c r="N590" s="163"/>
      <c r="O590" s="163"/>
      <c r="P590" s="164"/>
      <c r="R590" s="73"/>
    </row>
    <row r="591" spans="8:18" x14ac:dyDescent="0.2">
      <c r="M591" s="163"/>
      <c r="N591" s="163"/>
      <c r="O591" s="163"/>
      <c r="P591" s="164"/>
      <c r="R591" s="73"/>
    </row>
    <row r="592" spans="8:18" x14ac:dyDescent="0.2">
      <c r="M592" s="163"/>
      <c r="N592" s="163"/>
      <c r="O592" s="163"/>
      <c r="P592" s="164"/>
      <c r="R592" s="73"/>
    </row>
    <row r="593" spans="13:18" x14ac:dyDescent="0.2">
      <c r="M593" s="163"/>
      <c r="N593" s="163"/>
      <c r="O593" s="163"/>
      <c r="P593" s="164"/>
      <c r="R593" s="73"/>
    </row>
    <row r="594" spans="13:18" x14ac:dyDescent="0.2">
      <c r="M594" s="163"/>
      <c r="N594" s="163"/>
      <c r="O594" s="163"/>
      <c r="P594" s="164"/>
      <c r="R594" s="73"/>
    </row>
    <row r="595" spans="13:18" x14ac:dyDescent="0.2">
      <c r="M595" s="163"/>
      <c r="N595" s="163"/>
      <c r="O595" s="163"/>
      <c r="P595" s="164"/>
      <c r="R595" s="73"/>
    </row>
    <row r="596" spans="13:18" x14ac:dyDescent="0.2">
      <c r="M596" s="163"/>
      <c r="N596" s="163"/>
      <c r="O596" s="163"/>
      <c r="P596" s="164"/>
      <c r="R596" s="73"/>
    </row>
    <row r="597" spans="13:18" x14ac:dyDescent="0.2">
      <c r="M597" s="163"/>
      <c r="N597" s="163"/>
      <c r="O597" s="163"/>
      <c r="P597" s="164"/>
      <c r="R597" s="73"/>
    </row>
    <row r="598" spans="13:18" x14ac:dyDescent="0.2">
      <c r="M598" s="163"/>
      <c r="N598" s="163"/>
      <c r="O598" s="163"/>
      <c r="P598" s="164"/>
      <c r="R598" s="73"/>
    </row>
    <row r="599" spans="13:18" x14ac:dyDescent="0.2">
      <c r="M599" s="163"/>
      <c r="N599" s="163"/>
      <c r="O599" s="163"/>
      <c r="P599" s="164"/>
      <c r="R599" s="73"/>
    </row>
    <row r="600" spans="13:18" x14ac:dyDescent="0.2">
      <c r="M600" s="163"/>
      <c r="N600" s="163"/>
      <c r="O600" s="163"/>
      <c r="P600" s="164"/>
      <c r="R600" s="73"/>
    </row>
    <row r="601" spans="13:18" x14ac:dyDescent="0.2">
      <c r="M601" s="163"/>
      <c r="N601" s="163"/>
      <c r="O601" s="163"/>
      <c r="P601" s="164"/>
      <c r="R601" s="73"/>
    </row>
    <row r="602" spans="13:18" x14ac:dyDescent="0.2">
      <c r="M602" s="163"/>
      <c r="N602" s="163"/>
      <c r="O602" s="163"/>
      <c r="P602" s="164"/>
      <c r="R602" s="73"/>
    </row>
    <row r="603" spans="13:18" x14ac:dyDescent="0.2">
      <c r="M603" s="163"/>
      <c r="N603" s="163"/>
      <c r="O603" s="163"/>
      <c r="P603" s="164"/>
      <c r="R603" s="73"/>
    </row>
    <row r="604" spans="13:18" x14ac:dyDescent="0.2">
      <c r="M604" s="163"/>
      <c r="N604" s="163"/>
      <c r="O604" s="163"/>
      <c r="P604" s="164"/>
      <c r="R604" s="73"/>
    </row>
    <row r="605" spans="13:18" x14ac:dyDescent="0.2">
      <c r="M605" s="163"/>
      <c r="N605" s="163"/>
      <c r="O605" s="163"/>
      <c r="P605" s="164"/>
      <c r="R605" s="73"/>
    </row>
    <row r="606" spans="13:18" x14ac:dyDescent="0.2">
      <c r="M606" s="163"/>
      <c r="N606" s="163"/>
      <c r="O606" s="163"/>
      <c r="P606" s="164"/>
      <c r="R606" s="73"/>
    </row>
    <row r="607" spans="13:18" x14ac:dyDescent="0.2">
      <c r="M607" s="163"/>
      <c r="N607" s="163"/>
      <c r="O607" s="163"/>
      <c r="P607" s="164"/>
      <c r="R607" s="73"/>
    </row>
    <row r="608" spans="13:18" x14ac:dyDescent="0.2">
      <c r="M608" s="163"/>
      <c r="N608" s="163"/>
      <c r="O608" s="163"/>
      <c r="P608" s="164"/>
      <c r="R608" s="73"/>
    </row>
    <row r="609" spans="13:18" x14ac:dyDescent="0.2">
      <c r="M609" s="163"/>
      <c r="N609" s="163"/>
      <c r="O609" s="163"/>
      <c r="P609" s="164"/>
      <c r="R609" s="73"/>
    </row>
    <row r="610" spans="13:18" x14ac:dyDescent="0.2">
      <c r="M610" s="163"/>
      <c r="N610" s="163"/>
      <c r="O610" s="163"/>
      <c r="P610" s="164"/>
      <c r="R610" s="73"/>
    </row>
    <row r="611" spans="13:18" x14ac:dyDescent="0.2">
      <c r="M611" s="163"/>
      <c r="N611" s="163"/>
      <c r="O611" s="163"/>
      <c r="P611" s="164"/>
      <c r="R611" s="73"/>
    </row>
    <row r="612" spans="13:18" x14ac:dyDescent="0.2">
      <c r="M612" s="163"/>
      <c r="N612" s="163"/>
      <c r="O612" s="163"/>
      <c r="P612" s="164"/>
      <c r="R612" s="73"/>
    </row>
    <row r="613" spans="13:18" x14ac:dyDescent="0.2">
      <c r="M613" s="163"/>
      <c r="N613" s="163"/>
      <c r="O613" s="163"/>
      <c r="P613" s="164"/>
      <c r="R613" s="73"/>
    </row>
    <row r="614" spans="13:18" x14ac:dyDescent="0.2">
      <c r="M614" s="163"/>
      <c r="N614" s="163"/>
      <c r="O614" s="163"/>
      <c r="P614" s="164"/>
      <c r="R614" s="73"/>
    </row>
    <row r="615" spans="13:18" x14ac:dyDescent="0.2">
      <c r="M615" s="163"/>
      <c r="N615" s="163"/>
      <c r="O615" s="163"/>
      <c r="P615" s="164"/>
      <c r="R615" s="73"/>
    </row>
    <row r="616" spans="13:18" x14ac:dyDescent="0.2">
      <c r="M616" s="163"/>
      <c r="N616" s="163"/>
      <c r="O616" s="163"/>
      <c r="P616" s="164"/>
      <c r="R616" s="73"/>
    </row>
    <row r="617" spans="13:18" x14ac:dyDescent="0.2">
      <c r="M617" s="163"/>
      <c r="N617" s="163"/>
      <c r="O617" s="163"/>
      <c r="P617" s="164"/>
      <c r="R617" s="73"/>
    </row>
    <row r="618" spans="13:18" x14ac:dyDescent="0.2">
      <c r="M618" s="163"/>
      <c r="N618" s="163"/>
      <c r="O618" s="163"/>
      <c r="P618" s="164"/>
      <c r="R618" s="73"/>
    </row>
    <row r="619" spans="13:18" x14ac:dyDescent="0.2">
      <c r="M619" s="163"/>
      <c r="N619" s="163"/>
      <c r="O619" s="163"/>
      <c r="P619" s="164"/>
      <c r="R619" s="73"/>
    </row>
    <row r="620" spans="13:18" x14ac:dyDescent="0.2">
      <c r="M620" s="163"/>
      <c r="N620" s="163"/>
      <c r="O620" s="163"/>
      <c r="P620" s="164"/>
      <c r="R620" s="73"/>
    </row>
    <row r="621" spans="13:18" x14ac:dyDescent="0.2">
      <c r="M621" s="163"/>
      <c r="N621" s="163"/>
      <c r="O621" s="163"/>
      <c r="P621" s="164"/>
      <c r="R621" s="73"/>
    </row>
    <row r="622" spans="13:18" x14ac:dyDescent="0.2">
      <c r="M622" s="163"/>
      <c r="N622" s="163"/>
      <c r="O622" s="163"/>
      <c r="P622" s="164"/>
      <c r="R622" s="73"/>
    </row>
    <row r="623" spans="13:18" x14ac:dyDescent="0.2">
      <c r="M623" s="163"/>
      <c r="N623" s="163"/>
      <c r="O623" s="163"/>
      <c r="P623" s="164"/>
      <c r="R623" s="73"/>
    </row>
    <row r="624" spans="13:18" x14ac:dyDescent="0.2">
      <c r="M624" s="163"/>
      <c r="N624" s="163"/>
      <c r="O624" s="163"/>
      <c r="P624" s="164"/>
      <c r="R624" s="73"/>
    </row>
    <row r="625" spans="8:18" x14ac:dyDescent="0.2">
      <c r="M625" s="163"/>
      <c r="N625" s="163"/>
      <c r="O625" s="163"/>
      <c r="P625" s="164"/>
      <c r="R625" s="73"/>
    </row>
    <row r="626" spans="8:18" x14ac:dyDescent="0.2">
      <c r="M626" s="163"/>
      <c r="N626" s="163"/>
      <c r="O626" s="163"/>
      <c r="P626" s="164"/>
      <c r="R626" s="73"/>
    </row>
    <row r="627" spans="8:18" x14ac:dyDescent="0.2">
      <c r="M627" s="163"/>
      <c r="N627" s="163"/>
      <c r="O627" s="163"/>
      <c r="P627" s="164"/>
      <c r="R627" s="73"/>
    </row>
    <row r="628" spans="8:18" x14ac:dyDescent="0.2">
      <c r="M628" s="163"/>
      <c r="N628" s="163"/>
      <c r="O628" s="163"/>
      <c r="P628" s="164"/>
      <c r="R628" s="73"/>
    </row>
    <row r="629" spans="8:18" x14ac:dyDescent="0.2">
      <c r="M629" s="163"/>
      <c r="N629" s="163"/>
      <c r="O629" s="163"/>
      <c r="P629" s="164"/>
      <c r="R629" s="73"/>
    </row>
    <row r="630" spans="8:18" x14ac:dyDescent="0.2">
      <c r="M630" s="163"/>
      <c r="N630" s="163"/>
      <c r="O630" s="163"/>
      <c r="P630" s="164"/>
      <c r="R630" s="73"/>
    </row>
    <row r="631" spans="8:18" x14ac:dyDescent="0.2">
      <c r="H631"/>
      <c r="M631" s="163"/>
      <c r="N631" s="163"/>
      <c r="O631" s="163"/>
      <c r="P631" s="164"/>
      <c r="R631" s="73"/>
    </row>
    <row r="632" spans="8:18" x14ac:dyDescent="0.2">
      <c r="M632" s="163"/>
      <c r="N632" s="163"/>
      <c r="O632" s="163"/>
      <c r="P632" s="164"/>
      <c r="R632" s="73"/>
    </row>
    <row r="633" spans="8:18" x14ac:dyDescent="0.2">
      <c r="M633" s="163"/>
      <c r="N633" s="163"/>
      <c r="O633" s="163"/>
      <c r="P633" s="164"/>
      <c r="R633" s="73"/>
    </row>
    <row r="634" spans="8:18" x14ac:dyDescent="0.2">
      <c r="M634" s="163"/>
      <c r="N634" s="163"/>
      <c r="O634" s="163"/>
      <c r="P634" s="164"/>
      <c r="R634" s="73"/>
    </row>
    <row r="635" spans="8:18" x14ac:dyDescent="0.2">
      <c r="M635" s="163"/>
      <c r="N635" s="163"/>
      <c r="O635" s="163"/>
      <c r="P635" s="164"/>
      <c r="R635" s="73"/>
    </row>
    <row r="636" spans="8:18" x14ac:dyDescent="0.2">
      <c r="M636" s="163"/>
      <c r="N636" s="163"/>
      <c r="O636" s="163"/>
      <c r="P636" s="164"/>
      <c r="R636" s="73"/>
    </row>
    <row r="637" spans="8:18" x14ac:dyDescent="0.2">
      <c r="M637" s="163"/>
      <c r="N637" s="163"/>
      <c r="O637" s="163"/>
      <c r="P637" s="164"/>
      <c r="R637" s="73"/>
    </row>
    <row r="638" spans="8:18" x14ac:dyDescent="0.2">
      <c r="M638" s="163"/>
      <c r="N638" s="163"/>
      <c r="O638" s="163"/>
      <c r="P638" s="164"/>
      <c r="R638" s="73"/>
    </row>
    <row r="639" spans="8:18" x14ac:dyDescent="0.2">
      <c r="M639" s="163"/>
      <c r="N639" s="163"/>
      <c r="O639" s="163"/>
      <c r="P639" s="164"/>
      <c r="R639" s="73"/>
    </row>
    <row r="640" spans="8:18" x14ac:dyDescent="0.2">
      <c r="M640" s="163"/>
      <c r="N640" s="163"/>
      <c r="O640" s="163"/>
      <c r="P640" s="164"/>
      <c r="R640" s="73"/>
    </row>
    <row r="641" spans="13:18" x14ac:dyDescent="0.2">
      <c r="M641" s="163"/>
      <c r="N641" s="163"/>
      <c r="O641" s="163"/>
      <c r="P641" s="164"/>
      <c r="R641" s="73"/>
    </row>
    <row r="642" spans="13:18" x14ac:dyDescent="0.2">
      <c r="M642" s="163"/>
      <c r="N642" s="163"/>
      <c r="O642" s="163"/>
      <c r="P642" s="164"/>
      <c r="R642" s="73"/>
    </row>
    <row r="643" spans="13:18" x14ac:dyDescent="0.2">
      <c r="M643" s="163"/>
      <c r="N643" s="163"/>
      <c r="O643" s="163"/>
      <c r="P643" s="164"/>
      <c r="R643" s="73"/>
    </row>
    <row r="644" spans="13:18" x14ac:dyDescent="0.2">
      <c r="M644" s="163"/>
      <c r="N644" s="163"/>
      <c r="O644" s="163"/>
      <c r="P644" s="164"/>
      <c r="R644" s="73"/>
    </row>
    <row r="645" spans="13:18" x14ac:dyDescent="0.2">
      <c r="M645" s="163"/>
      <c r="N645" s="163"/>
      <c r="O645" s="163"/>
      <c r="P645" s="164"/>
      <c r="R645" s="73"/>
    </row>
    <row r="646" spans="13:18" x14ac:dyDescent="0.2">
      <c r="M646" s="163"/>
      <c r="N646" s="163"/>
      <c r="O646" s="163"/>
      <c r="P646" s="164"/>
      <c r="R646" s="73"/>
    </row>
    <row r="647" spans="13:18" x14ac:dyDescent="0.2">
      <c r="M647" s="163"/>
      <c r="N647" s="163"/>
      <c r="O647" s="163"/>
      <c r="P647" s="164"/>
      <c r="R647" s="73"/>
    </row>
    <row r="648" spans="13:18" x14ac:dyDescent="0.2">
      <c r="M648" s="163"/>
      <c r="N648" s="163"/>
      <c r="O648" s="163"/>
      <c r="P648" s="164"/>
      <c r="R648" s="73"/>
    </row>
    <row r="649" spans="13:18" x14ac:dyDescent="0.2">
      <c r="M649" s="163"/>
      <c r="N649" s="163"/>
      <c r="O649" s="163"/>
      <c r="P649" s="164"/>
      <c r="R649" s="73"/>
    </row>
    <row r="650" spans="13:18" x14ac:dyDescent="0.2">
      <c r="M650" s="163"/>
      <c r="N650" s="163"/>
      <c r="O650" s="163"/>
      <c r="P650" s="164"/>
      <c r="R650" s="73"/>
    </row>
    <row r="651" spans="13:18" x14ac:dyDescent="0.2">
      <c r="M651" s="163"/>
      <c r="N651" s="163"/>
      <c r="O651" s="163"/>
      <c r="P651" s="164"/>
      <c r="R651" s="73"/>
    </row>
    <row r="652" spans="13:18" x14ac:dyDescent="0.2">
      <c r="M652" s="163"/>
      <c r="N652" s="163"/>
      <c r="O652" s="163"/>
      <c r="P652" s="164"/>
      <c r="R652" s="73"/>
    </row>
    <row r="653" spans="13:18" x14ac:dyDescent="0.2">
      <c r="M653" s="163"/>
      <c r="N653" s="163"/>
      <c r="O653" s="163"/>
      <c r="P653" s="164"/>
      <c r="R653" s="73"/>
    </row>
    <row r="654" spans="13:18" x14ac:dyDescent="0.2">
      <c r="M654" s="163"/>
      <c r="N654" s="163"/>
      <c r="O654" s="163"/>
      <c r="P654" s="164"/>
      <c r="R654" s="73"/>
    </row>
    <row r="655" spans="13:18" x14ac:dyDescent="0.2">
      <c r="M655" s="163"/>
      <c r="N655" s="163"/>
      <c r="O655" s="163"/>
      <c r="P655" s="164"/>
      <c r="R655" s="73"/>
    </row>
    <row r="656" spans="13:18" x14ac:dyDescent="0.2">
      <c r="M656" s="163"/>
      <c r="N656" s="163"/>
      <c r="O656" s="163"/>
      <c r="P656" s="164"/>
      <c r="R656" s="73"/>
    </row>
    <row r="657" spans="13:18" x14ac:dyDescent="0.2">
      <c r="M657" s="163"/>
      <c r="N657" s="163"/>
      <c r="O657" s="163"/>
      <c r="P657" s="164"/>
      <c r="R657" s="73"/>
    </row>
    <row r="658" spans="13:18" x14ac:dyDescent="0.2">
      <c r="M658" s="163"/>
      <c r="N658" s="163"/>
      <c r="O658" s="163"/>
      <c r="P658" s="164"/>
      <c r="R658" s="73"/>
    </row>
    <row r="659" spans="13:18" x14ac:dyDescent="0.2">
      <c r="M659" s="163"/>
      <c r="N659" s="163"/>
      <c r="O659" s="163"/>
      <c r="P659" s="164"/>
      <c r="R659" s="73"/>
    </row>
    <row r="660" spans="13:18" x14ac:dyDescent="0.2">
      <c r="M660" s="163"/>
      <c r="N660" s="163"/>
      <c r="O660" s="163"/>
      <c r="P660" s="164"/>
      <c r="R660" s="73"/>
    </row>
    <row r="661" spans="13:18" x14ac:dyDescent="0.2">
      <c r="M661" s="163"/>
      <c r="N661" s="163"/>
      <c r="O661" s="163"/>
      <c r="P661" s="164"/>
      <c r="R661" s="73"/>
    </row>
    <row r="662" spans="13:18" x14ac:dyDescent="0.2">
      <c r="M662" s="163"/>
      <c r="N662" s="163"/>
      <c r="O662" s="163"/>
      <c r="P662" s="164"/>
      <c r="R662" s="73"/>
    </row>
    <row r="663" spans="13:18" x14ac:dyDescent="0.2">
      <c r="M663" s="163"/>
      <c r="N663" s="163"/>
      <c r="O663" s="163"/>
      <c r="P663" s="164"/>
      <c r="R663" s="73"/>
    </row>
    <row r="664" spans="13:18" x14ac:dyDescent="0.2">
      <c r="M664" s="163"/>
      <c r="N664" s="163"/>
      <c r="O664" s="163"/>
      <c r="P664" s="164"/>
      <c r="R664" s="73"/>
    </row>
    <row r="665" spans="13:18" x14ac:dyDescent="0.2">
      <c r="M665" s="163"/>
      <c r="N665" s="163"/>
      <c r="O665" s="163"/>
      <c r="P665" s="164"/>
      <c r="R665" s="73"/>
    </row>
    <row r="666" spans="13:18" x14ac:dyDescent="0.2">
      <c r="M666" s="163"/>
      <c r="N666" s="163"/>
      <c r="O666" s="163"/>
      <c r="P666" s="164"/>
      <c r="R666" s="73"/>
    </row>
    <row r="667" spans="13:18" x14ac:dyDescent="0.2">
      <c r="M667" s="163"/>
      <c r="N667" s="163"/>
      <c r="O667" s="163"/>
      <c r="P667" s="164"/>
      <c r="R667" s="73"/>
    </row>
    <row r="668" spans="13:18" x14ac:dyDescent="0.2">
      <c r="M668" s="163"/>
      <c r="N668" s="163"/>
      <c r="O668" s="163"/>
      <c r="P668" s="164"/>
      <c r="R668" s="73"/>
    </row>
    <row r="669" spans="13:18" x14ac:dyDescent="0.2">
      <c r="M669" s="163"/>
      <c r="N669" s="163"/>
      <c r="O669" s="163"/>
      <c r="P669" s="164"/>
      <c r="R669" s="73"/>
    </row>
    <row r="670" spans="13:18" x14ac:dyDescent="0.2">
      <c r="M670" s="163"/>
      <c r="N670" s="163"/>
      <c r="O670" s="163"/>
      <c r="P670" s="164"/>
      <c r="R670" s="73"/>
    </row>
    <row r="671" spans="13:18" x14ac:dyDescent="0.2">
      <c r="M671" s="163"/>
      <c r="N671" s="163"/>
      <c r="O671" s="163"/>
      <c r="P671" s="164"/>
      <c r="R671" s="73"/>
    </row>
    <row r="672" spans="13:18" x14ac:dyDescent="0.2">
      <c r="M672" s="163"/>
      <c r="N672" s="163"/>
      <c r="O672" s="163"/>
      <c r="P672" s="164"/>
      <c r="R672" s="73"/>
    </row>
    <row r="673" spans="13:18" x14ac:dyDescent="0.2">
      <c r="M673" s="163"/>
      <c r="N673" s="163"/>
      <c r="O673" s="163"/>
      <c r="P673" s="164"/>
      <c r="R673" s="73"/>
    </row>
    <row r="674" spans="13:18" x14ac:dyDescent="0.2">
      <c r="M674" s="163"/>
      <c r="N674" s="163"/>
      <c r="O674" s="163"/>
      <c r="P674" s="164"/>
      <c r="R674" s="73"/>
    </row>
    <row r="675" spans="13:18" x14ac:dyDescent="0.2">
      <c r="M675" s="163"/>
      <c r="N675" s="163"/>
      <c r="O675" s="163"/>
      <c r="P675" s="164"/>
      <c r="R675" s="73"/>
    </row>
    <row r="676" spans="13:18" x14ac:dyDescent="0.2">
      <c r="M676" s="163"/>
      <c r="N676" s="163"/>
      <c r="O676" s="163"/>
      <c r="P676" s="164"/>
      <c r="R676" s="73"/>
    </row>
    <row r="677" spans="13:18" x14ac:dyDescent="0.2">
      <c r="M677" s="163"/>
      <c r="N677" s="163"/>
      <c r="O677" s="163"/>
      <c r="P677" s="164"/>
      <c r="R677" s="73"/>
    </row>
    <row r="678" spans="13:18" x14ac:dyDescent="0.2">
      <c r="M678" s="163"/>
      <c r="N678" s="163"/>
      <c r="O678" s="163"/>
      <c r="P678" s="164"/>
      <c r="R678" s="73"/>
    </row>
    <row r="679" spans="13:18" x14ac:dyDescent="0.2">
      <c r="M679" s="163"/>
      <c r="N679" s="163"/>
      <c r="O679" s="163"/>
      <c r="P679" s="164"/>
      <c r="R679" s="73"/>
    </row>
    <row r="680" spans="13:18" x14ac:dyDescent="0.2">
      <c r="M680" s="163"/>
      <c r="N680" s="163"/>
      <c r="O680" s="163"/>
      <c r="P680" s="164"/>
      <c r="R680" s="73"/>
    </row>
    <row r="681" spans="13:18" x14ac:dyDescent="0.2">
      <c r="M681" s="163"/>
      <c r="N681" s="163"/>
      <c r="O681" s="163"/>
      <c r="P681" s="164"/>
      <c r="R681" s="73"/>
    </row>
    <row r="682" spans="13:18" x14ac:dyDescent="0.2">
      <c r="M682" s="163"/>
      <c r="N682" s="163"/>
      <c r="O682" s="163"/>
      <c r="P682" s="164"/>
      <c r="R682" s="73"/>
    </row>
    <row r="683" spans="13:18" x14ac:dyDescent="0.2">
      <c r="M683" s="163"/>
      <c r="N683" s="163"/>
      <c r="O683" s="163"/>
      <c r="P683" s="164"/>
      <c r="R683" s="73"/>
    </row>
    <row r="684" spans="13:18" x14ac:dyDescent="0.2">
      <c r="M684" s="163"/>
      <c r="N684" s="163"/>
      <c r="O684" s="163"/>
      <c r="P684" s="164"/>
      <c r="R684" s="73"/>
    </row>
    <row r="685" spans="13:18" x14ac:dyDescent="0.2">
      <c r="M685" s="163"/>
      <c r="N685" s="163"/>
      <c r="O685" s="163"/>
      <c r="P685" s="164"/>
      <c r="R685" s="73"/>
    </row>
    <row r="686" spans="13:18" x14ac:dyDescent="0.2">
      <c r="M686" s="163"/>
      <c r="N686" s="163"/>
      <c r="O686" s="163"/>
      <c r="P686" s="164"/>
      <c r="R686" s="73"/>
    </row>
    <row r="687" spans="13:18" x14ac:dyDescent="0.2">
      <c r="M687" s="163"/>
      <c r="N687" s="163"/>
      <c r="O687" s="163"/>
      <c r="P687" s="164"/>
      <c r="R687" s="73"/>
    </row>
    <row r="688" spans="13:18" x14ac:dyDescent="0.2">
      <c r="M688" s="163"/>
      <c r="N688" s="163"/>
      <c r="O688" s="163"/>
      <c r="P688" s="164"/>
      <c r="R688" s="73"/>
    </row>
    <row r="689" spans="13:18" x14ac:dyDescent="0.2">
      <c r="M689" s="163"/>
      <c r="N689" s="163"/>
      <c r="O689" s="163"/>
      <c r="P689" s="164"/>
      <c r="R689" s="73"/>
    </row>
    <row r="690" spans="13:18" x14ac:dyDescent="0.2">
      <c r="M690" s="163"/>
      <c r="N690" s="163"/>
      <c r="O690" s="163"/>
      <c r="P690" s="164"/>
      <c r="R690" s="73"/>
    </row>
    <row r="691" spans="13:18" x14ac:dyDescent="0.2">
      <c r="M691" s="163"/>
      <c r="N691" s="163"/>
      <c r="O691" s="163"/>
      <c r="P691" s="164"/>
      <c r="R691" s="73"/>
    </row>
    <row r="692" spans="13:18" x14ac:dyDescent="0.2">
      <c r="M692" s="163"/>
      <c r="N692" s="163"/>
      <c r="O692" s="163"/>
      <c r="P692" s="164"/>
      <c r="R692" s="73"/>
    </row>
    <row r="693" spans="13:18" x14ac:dyDescent="0.2">
      <c r="M693" s="163"/>
      <c r="N693" s="163"/>
      <c r="O693" s="163"/>
      <c r="P693" s="164"/>
      <c r="R693" s="73"/>
    </row>
    <row r="694" spans="13:18" x14ac:dyDescent="0.2">
      <c r="M694" s="163"/>
      <c r="N694" s="163"/>
      <c r="O694" s="163"/>
      <c r="P694" s="164"/>
      <c r="R694" s="73"/>
    </row>
    <row r="695" spans="13:18" x14ac:dyDescent="0.2">
      <c r="M695" s="163"/>
      <c r="N695" s="163"/>
      <c r="O695" s="163"/>
      <c r="P695" s="164"/>
      <c r="R695" s="73"/>
    </row>
    <row r="696" spans="13:18" x14ac:dyDescent="0.2">
      <c r="M696" s="163"/>
      <c r="N696" s="163"/>
      <c r="O696" s="163"/>
      <c r="P696" s="164"/>
      <c r="R696" s="73"/>
    </row>
    <row r="697" spans="13:18" x14ac:dyDescent="0.2">
      <c r="M697" s="163"/>
      <c r="N697" s="163"/>
      <c r="O697" s="163"/>
      <c r="P697" s="164"/>
      <c r="R697" s="73"/>
    </row>
    <row r="698" spans="13:18" x14ac:dyDescent="0.2">
      <c r="M698" s="163"/>
      <c r="N698" s="163"/>
      <c r="O698" s="163"/>
      <c r="P698" s="164"/>
      <c r="R698" s="73"/>
    </row>
    <row r="699" spans="13:18" x14ac:dyDescent="0.2">
      <c r="M699" s="163"/>
      <c r="N699" s="163"/>
      <c r="O699" s="163"/>
      <c r="P699" s="164"/>
      <c r="R699" s="73"/>
    </row>
    <row r="700" spans="13:18" x14ac:dyDescent="0.2">
      <c r="M700" s="163"/>
      <c r="N700" s="163"/>
      <c r="O700" s="163"/>
      <c r="P700" s="164"/>
      <c r="R700" s="73"/>
    </row>
    <row r="701" spans="13:18" x14ac:dyDescent="0.2">
      <c r="M701" s="163"/>
      <c r="N701" s="163"/>
      <c r="O701" s="163"/>
      <c r="P701" s="164"/>
      <c r="R701" s="73"/>
    </row>
    <row r="702" spans="13:18" x14ac:dyDescent="0.2">
      <c r="M702" s="163"/>
      <c r="N702" s="163"/>
      <c r="O702" s="163"/>
      <c r="P702" s="164"/>
      <c r="R702" s="73"/>
    </row>
    <row r="703" spans="13:18" x14ac:dyDescent="0.2">
      <c r="M703" s="163"/>
      <c r="N703" s="163"/>
      <c r="O703" s="163"/>
      <c r="P703" s="164"/>
      <c r="R703" s="73"/>
    </row>
    <row r="704" spans="13:18" x14ac:dyDescent="0.2">
      <c r="M704" s="163"/>
      <c r="N704" s="163"/>
      <c r="O704" s="163"/>
      <c r="P704" s="164"/>
      <c r="R704" s="73"/>
    </row>
    <row r="705" spans="13:18" x14ac:dyDescent="0.2">
      <c r="M705" s="163"/>
      <c r="N705" s="163"/>
      <c r="O705" s="163"/>
      <c r="P705" s="164"/>
      <c r="R705" s="73"/>
    </row>
    <row r="706" spans="13:18" x14ac:dyDescent="0.2">
      <c r="M706" s="163"/>
      <c r="N706" s="163"/>
      <c r="O706" s="163"/>
      <c r="P706" s="164"/>
      <c r="R706" s="73"/>
    </row>
    <row r="707" spans="13:18" x14ac:dyDescent="0.2">
      <c r="M707" s="163"/>
      <c r="N707" s="163"/>
      <c r="O707" s="163"/>
      <c r="P707" s="164"/>
      <c r="R707" s="73"/>
    </row>
    <row r="708" spans="13:18" x14ac:dyDescent="0.2">
      <c r="M708" s="163"/>
      <c r="N708" s="163"/>
      <c r="O708" s="163"/>
      <c r="P708" s="164"/>
      <c r="R708" s="73"/>
    </row>
    <row r="709" spans="13:18" x14ac:dyDescent="0.2">
      <c r="M709" s="163"/>
      <c r="N709" s="163"/>
      <c r="O709" s="163"/>
      <c r="P709" s="164"/>
      <c r="R709" s="73"/>
    </row>
    <row r="710" spans="13:18" x14ac:dyDescent="0.2">
      <c r="M710" s="163"/>
      <c r="N710" s="163"/>
      <c r="O710" s="163"/>
      <c r="P710" s="164"/>
      <c r="R710" s="73"/>
    </row>
    <row r="711" spans="13:18" x14ac:dyDescent="0.2">
      <c r="M711" s="163"/>
      <c r="N711" s="163"/>
      <c r="O711" s="163"/>
      <c r="P711" s="164"/>
      <c r="R711" s="73"/>
    </row>
    <row r="712" spans="13:18" x14ac:dyDescent="0.2">
      <c r="M712" s="163"/>
      <c r="N712" s="163"/>
      <c r="O712" s="163"/>
      <c r="P712" s="164"/>
      <c r="R712" s="73"/>
    </row>
    <row r="713" spans="13:18" x14ac:dyDescent="0.2">
      <c r="M713" s="163"/>
      <c r="N713" s="163"/>
      <c r="O713" s="163"/>
      <c r="P713" s="164"/>
      <c r="R713" s="73"/>
    </row>
    <row r="714" spans="13:18" x14ac:dyDescent="0.2">
      <c r="M714" s="163"/>
      <c r="N714" s="163"/>
      <c r="O714" s="163"/>
      <c r="P714" s="164"/>
      <c r="R714" s="73"/>
    </row>
    <row r="715" spans="13:18" x14ac:dyDescent="0.2">
      <c r="M715" s="163"/>
      <c r="N715" s="163"/>
      <c r="O715" s="163"/>
      <c r="P715" s="164"/>
      <c r="R715" s="73"/>
    </row>
    <row r="716" spans="13:18" x14ac:dyDescent="0.2">
      <c r="M716" s="163"/>
      <c r="N716" s="163"/>
      <c r="O716" s="163"/>
      <c r="P716" s="164"/>
      <c r="R716" s="73"/>
    </row>
    <row r="717" spans="13:18" x14ac:dyDescent="0.2">
      <c r="M717" s="163"/>
      <c r="N717" s="163"/>
      <c r="O717" s="163"/>
      <c r="P717" s="164"/>
      <c r="R717" s="73"/>
    </row>
    <row r="718" spans="13:18" x14ac:dyDescent="0.2">
      <c r="M718" s="163"/>
      <c r="N718" s="163"/>
      <c r="O718" s="163"/>
      <c r="P718" s="164"/>
      <c r="R718" s="73"/>
    </row>
    <row r="719" spans="13:18" x14ac:dyDescent="0.2">
      <c r="M719" s="163"/>
      <c r="N719" s="163"/>
      <c r="O719" s="163"/>
      <c r="P719" s="164"/>
      <c r="R719" s="73"/>
    </row>
    <row r="720" spans="13:18" x14ac:dyDescent="0.2">
      <c r="M720" s="163"/>
      <c r="N720" s="163"/>
      <c r="O720" s="163"/>
      <c r="P720" s="164"/>
      <c r="R720" s="73"/>
    </row>
    <row r="721" spans="13:18" x14ac:dyDescent="0.2">
      <c r="M721" s="163"/>
      <c r="N721" s="163"/>
      <c r="O721" s="163"/>
      <c r="P721" s="164"/>
      <c r="R721" s="73"/>
    </row>
    <row r="722" spans="13:18" x14ac:dyDescent="0.2">
      <c r="M722" s="163"/>
      <c r="N722" s="163"/>
      <c r="O722" s="163"/>
      <c r="P722" s="164"/>
      <c r="R722" s="73"/>
    </row>
    <row r="723" spans="13:18" x14ac:dyDescent="0.2">
      <c r="M723" s="163"/>
      <c r="N723" s="163"/>
      <c r="O723" s="163"/>
      <c r="P723" s="164"/>
      <c r="R723" s="73"/>
    </row>
    <row r="724" spans="13:18" x14ac:dyDescent="0.2">
      <c r="M724" s="163"/>
      <c r="N724" s="163"/>
      <c r="O724" s="163"/>
      <c r="P724" s="164"/>
      <c r="R724" s="73"/>
    </row>
    <row r="725" spans="13:18" x14ac:dyDescent="0.2">
      <c r="M725" s="163"/>
      <c r="N725" s="163"/>
      <c r="O725" s="163"/>
      <c r="P725" s="164"/>
      <c r="R725" s="73"/>
    </row>
    <row r="726" spans="13:18" x14ac:dyDescent="0.2">
      <c r="M726" s="163"/>
      <c r="N726" s="163"/>
      <c r="O726" s="163"/>
      <c r="P726" s="164"/>
      <c r="R726" s="73"/>
    </row>
    <row r="727" spans="13:18" x14ac:dyDescent="0.2">
      <c r="M727" s="163"/>
      <c r="N727" s="163"/>
      <c r="O727" s="163"/>
      <c r="P727" s="164"/>
      <c r="R727" s="73"/>
    </row>
    <row r="728" spans="13:18" x14ac:dyDescent="0.2">
      <c r="M728" s="163"/>
      <c r="N728" s="163"/>
      <c r="O728" s="163"/>
      <c r="P728" s="164"/>
      <c r="R728" s="73"/>
    </row>
    <row r="729" spans="13:18" x14ac:dyDescent="0.2">
      <c r="M729" s="163"/>
      <c r="N729" s="163"/>
      <c r="O729" s="163"/>
      <c r="P729" s="164"/>
      <c r="R729" s="73"/>
    </row>
    <row r="730" spans="13:18" x14ac:dyDescent="0.2">
      <c r="M730" s="163"/>
      <c r="N730" s="163"/>
      <c r="O730" s="163"/>
      <c r="P730" s="164"/>
      <c r="R730" s="73"/>
    </row>
    <row r="731" spans="13:18" x14ac:dyDescent="0.2">
      <c r="M731" s="163"/>
      <c r="N731" s="163"/>
      <c r="O731" s="163"/>
      <c r="P731" s="164"/>
      <c r="R731" s="73"/>
    </row>
    <row r="732" spans="13:18" x14ac:dyDescent="0.2">
      <c r="M732" s="163"/>
      <c r="N732" s="163"/>
      <c r="O732" s="163"/>
      <c r="P732" s="164"/>
      <c r="R732" s="73"/>
    </row>
    <row r="733" spans="13:18" x14ac:dyDescent="0.2">
      <c r="M733" s="163"/>
      <c r="N733" s="163"/>
      <c r="O733" s="163"/>
      <c r="P733" s="164"/>
      <c r="R733" s="73"/>
    </row>
    <row r="734" spans="13:18" x14ac:dyDescent="0.2">
      <c r="M734" s="163"/>
      <c r="N734" s="163"/>
      <c r="O734" s="163"/>
      <c r="P734" s="164"/>
      <c r="R734" s="73"/>
    </row>
    <row r="735" spans="13:18" x14ac:dyDescent="0.2">
      <c r="M735" s="163"/>
      <c r="N735" s="163"/>
      <c r="O735" s="163"/>
      <c r="P735" s="164"/>
      <c r="R735" s="73"/>
    </row>
    <row r="736" spans="13:18" x14ac:dyDescent="0.2">
      <c r="M736" s="163"/>
      <c r="N736" s="163"/>
      <c r="O736" s="163"/>
      <c r="P736" s="164"/>
      <c r="R736" s="73"/>
    </row>
    <row r="737" spans="13:18" x14ac:dyDescent="0.2">
      <c r="M737" s="163"/>
      <c r="N737" s="163"/>
      <c r="O737" s="163"/>
      <c r="P737" s="164"/>
      <c r="R737" s="73"/>
    </row>
    <row r="738" spans="13:18" x14ac:dyDescent="0.2">
      <c r="M738" s="163"/>
      <c r="N738" s="163"/>
      <c r="O738" s="163"/>
      <c r="P738" s="164"/>
      <c r="R738" s="73"/>
    </row>
    <row r="739" spans="13:18" x14ac:dyDescent="0.2">
      <c r="M739" s="163"/>
      <c r="N739" s="163"/>
      <c r="O739" s="163"/>
      <c r="P739" s="164"/>
      <c r="R739" s="73"/>
    </row>
    <row r="740" spans="13:18" x14ac:dyDescent="0.2">
      <c r="M740" s="163"/>
      <c r="N740" s="163"/>
      <c r="O740" s="163"/>
      <c r="P740" s="164"/>
      <c r="R740" s="73"/>
    </row>
    <row r="741" spans="13:18" x14ac:dyDescent="0.2">
      <c r="M741" s="163"/>
      <c r="N741" s="163"/>
      <c r="O741" s="163"/>
      <c r="P741" s="164"/>
      <c r="R741" s="73"/>
    </row>
    <row r="742" spans="13:18" x14ac:dyDescent="0.2">
      <c r="M742" s="163"/>
      <c r="N742" s="163"/>
      <c r="O742" s="163"/>
      <c r="P742" s="164"/>
      <c r="R742" s="73"/>
    </row>
    <row r="743" spans="13:18" x14ac:dyDescent="0.2">
      <c r="M743" s="163"/>
      <c r="N743" s="163"/>
      <c r="O743" s="163"/>
      <c r="P743" s="164"/>
      <c r="R743" s="73"/>
    </row>
    <row r="744" spans="13:18" x14ac:dyDescent="0.2">
      <c r="M744" s="163"/>
      <c r="N744" s="163"/>
      <c r="O744" s="163"/>
      <c r="P744" s="164"/>
      <c r="R744" s="73"/>
    </row>
    <row r="745" spans="13:18" x14ac:dyDescent="0.2">
      <c r="M745" s="163"/>
      <c r="N745" s="163"/>
      <c r="O745" s="163"/>
      <c r="P745" s="164"/>
      <c r="R745" s="73"/>
    </row>
    <row r="746" spans="13:18" x14ac:dyDescent="0.2">
      <c r="M746" s="163"/>
      <c r="N746" s="163"/>
      <c r="O746" s="163"/>
      <c r="P746" s="164"/>
      <c r="R746" s="73"/>
    </row>
    <row r="747" spans="13:18" x14ac:dyDescent="0.2">
      <c r="M747" s="163"/>
      <c r="N747" s="163"/>
      <c r="O747" s="163"/>
      <c r="P747" s="164"/>
      <c r="R747" s="73"/>
    </row>
    <row r="748" spans="13:18" x14ac:dyDescent="0.2">
      <c r="M748" s="163"/>
      <c r="N748" s="163"/>
      <c r="O748" s="163"/>
      <c r="P748" s="164"/>
      <c r="R748" s="73"/>
    </row>
    <row r="749" spans="13:18" x14ac:dyDescent="0.2">
      <c r="M749" s="163"/>
      <c r="N749" s="163"/>
      <c r="O749" s="163"/>
      <c r="P749" s="164"/>
      <c r="R749" s="73"/>
    </row>
    <row r="750" spans="13:18" x14ac:dyDescent="0.2">
      <c r="M750" s="163"/>
      <c r="N750" s="163"/>
      <c r="O750" s="163"/>
      <c r="P750" s="164"/>
      <c r="R750" s="73"/>
    </row>
    <row r="751" spans="13:18" x14ac:dyDescent="0.2">
      <c r="M751" s="163"/>
      <c r="N751" s="163"/>
      <c r="O751" s="163"/>
      <c r="P751" s="164"/>
      <c r="R751" s="73"/>
    </row>
    <row r="752" spans="13:18" x14ac:dyDescent="0.2">
      <c r="M752" s="163"/>
      <c r="N752" s="163"/>
      <c r="O752" s="163"/>
      <c r="P752" s="164"/>
      <c r="R752" s="73"/>
    </row>
    <row r="753" spans="13:18" x14ac:dyDescent="0.2">
      <c r="M753" s="163"/>
      <c r="N753" s="163"/>
      <c r="O753" s="163"/>
      <c r="P753" s="164"/>
      <c r="R753" s="73"/>
    </row>
    <row r="754" spans="13:18" x14ac:dyDescent="0.2">
      <c r="M754" s="163"/>
      <c r="N754" s="163"/>
      <c r="O754" s="163"/>
      <c r="P754" s="164"/>
      <c r="R754" s="73"/>
    </row>
    <row r="755" spans="13:18" x14ac:dyDescent="0.2">
      <c r="M755" s="163"/>
      <c r="N755" s="163"/>
      <c r="O755" s="163"/>
      <c r="P755" s="164"/>
      <c r="R755" s="73"/>
    </row>
    <row r="756" spans="13:18" x14ac:dyDescent="0.2">
      <c r="M756" s="163"/>
      <c r="N756" s="163"/>
      <c r="O756" s="163"/>
      <c r="P756" s="164"/>
      <c r="R756" s="73"/>
    </row>
    <row r="757" spans="13:18" x14ac:dyDescent="0.2">
      <c r="M757" s="163"/>
      <c r="N757" s="163"/>
      <c r="O757" s="163"/>
      <c r="P757" s="164"/>
      <c r="R757" s="73"/>
    </row>
    <row r="758" spans="13:18" x14ac:dyDescent="0.2">
      <c r="M758" s="163"/>
      <c r="N758" s="163"/>
      <c r="O758" s="163"/>
      <c r="P758" s="164"/>
      <c r="R758" s="73"/>
    </row>
    <row r="759" spans="13:18" x14ac:dyDescent="0.2">
      <c r="M759" s="163"/>
      <c r="N759" s="163"/>
      <c r="O759" s="163"/>
      <c r="P759" s="164"/>
      <c r="R759" s="73"/>
    </row>
    <row r="760" spans="13:18" x14ac:dyDescent="0.2">
      <c r="M760" s="163"/>
      <c r="N760" s="163"/>
      <c r="O760" s="163"/>
      <c r="P760" s="164"/>
      <c r="R760" s="73"/>
    </row>
    <row r="761" spans="13:18" x14ac:dyDescent="0.2">
      <c r="M761" s="163"/>
      <c r="N761" s="163"/>
      <c r="O761" s="163"/>
      <c r="P761" s="164"/>
      <c r="R761" s="73"/>
    </row>
    <row r="762" spans="13:18" x14ac:dyDescent="0.2">
      <c r="M762" s="163"/>
      <c r="N762" s="163"/>
      <c r="O762" s="163"/>
      <c r="P762" s="164"/>
      <c r="R762" s="73"/>
    </row>
    <row r="763" spans="13:18" x14ac:dyDescent="0.2">
      <c r="M763" s="163"/>
      <c r="N763" s="163"/>
      <c r="O763" s="163"/>
      <c r="P763" s="164"/>
      <c r="R763" s="73"/>
    </row>
    <row r="764" spans="13:18" x14ac:dyDescent="0.2">
      <c r="M764" s="163"/>
      <c r="N764" s="163"/>
      <c r="O764" s="163"/>
      <c r="P764" s="164"/>
      <c r="R764" s="73"/>
    </row>
    <row r="765" spans="13:18" x14ac:dyDescent="0.2">
      <c r="M765" s="163"/>
      <c r="N765" s="163"/>
      <c r="O765" s="163"/>
      <c r="P765" s="164"/>
      <c r="R765" s="73"/>
    </row>
    <row r="766" spans="13:18" x14ac:dyDescent="0.2">
      <c r="M766" s="163"/>
      <c r="N766" s="163"/>
      <c r="O766" s="163"/>
      <c r="P766" s="164"/>
      <c r="R766" s="73"/>
    </row>
    <row r="767" spans="13:18" x14ac:dyDescent="0.2">
      <c r="M767" s="163"/>
      <c r="N767" s="163"/>
      <c r="O767" s="163"/>
      <c r="P767" s="164"/>
      <c r="R767" s="73"/>
    </row>
    <row r="768" spans="13:18" x14ac:dyDescent="0.2">
      <c r="M768" s="163"/>
      <c r="N768" s="163"/>
      <c r="O768" s="163"/>
      <c r="P768" s="164"/>
      <c r="R768" s="73"/>
    </row>
    <row r="769" spans="13:18" x14ac:dyDescent="0.2">
      <c r="M769" s="163"/>
      <c r="N769" s="163"/>
      <c r="O769" s="163"/>
      <c r="P769" s="164"/>
      <c r="R769" s="73"/>
    </row>
    <row r="770" spans="13:18" x14ac:dyDescent="0.2">
      <c r="M770" s="163"/>
      <c r="N770" s="163"/>
      <c r="O770" s="163"/>
      <c r="P770" s="164"/>
      <c r="R770" s="73"/>
    </row>
    <row r="771" spans="13:18" x14ac:dyDescent="0.2">
      <c r="M771" s="163"/>
      <c r="N771" s="163"/>
      <c r="O771" s="163"/>
      <c r="P771" s="164"/>
      <c r="R771" s="73"/>
    </row>
    <row r="772" spans="13:18" x14ac:dyDescent="0.2">
      <c r="M772" s="163"/>
      <c r="N772" s="163"/>
      <c r="O772" s="163"/>
      <c r="P772" s="164"/>
      <c r="R772" s="73"/>
    </row>
    <row r="773" spans="13:18" x14ac:dyDescent="0.2">
      <c r="M773" s="163"/>
      <c r="N773" s="163"/>
      <c r="O773" s="163"/>
      <c r="P773" s="164"/>
      <c r="R773" s="73"/>
    </row>
    <row r="774" spans="13:18" x14ac:dyDescent="0.2">
      <c r="M774" s="163"/>
      <c r="N774" s="163"/>
      <c r="O774" s="163"/>
      <c r="P774" s="164"/>
      <c r="R774" s="73"/>
    </row>
    <row r="775" spans="13:18" x14ac:dyDescent="0.2">
      <c r="M775" s="163"/>
      <c r="N775" s="163"/>
      <c r="O775" s="163"/>
      <c r="P775" s="164"/>
      <c r="R775" s="73"/>
    </row>
    <row r="776" spans="13:18" x14ac:dyDescent="0.2">
      <c r="M776" s="163"/>
      <c r="N776" s="163"/>
      <c r="O776" s="163"/>
      <c r="P776" s="164"/>
      <c r="R776" s="73"/>
    </row>
    <row r="777" spans="13:18" x14ac:dyDescent="0.2">
      <c r="M777" s="163"/>
      <c r="N777" s="163"/>
      <c r="O777" s="163"/>
      <c r="P777" s="164"/>
      <c r="R777" s="73"/>
    </row>
    <row r="778" spans="13:18" x14ac:dyDescent="0.2">
      <c r="M778" s="163"/>
      <c r="N778" s="163"/>
      <c r="O778" s="163"/>
      <c r="P778" s="164"/>
      <c r="R778" s="73"/>
    </row>
    <row r="779" spans="13:18" x14ac:dyDescent="0.2">
      <c r="M779" s="163"/>
      <c r="N779" s="163"/>
      <c r="O779" s="163"/>
      <c r="P779" s="164"/>
      <c r="R779" s="73"/>
    </row>
    <row r="780" spans="13:18" x14ac:dyDescent="0.2">
      <c r="M780" s="163"/>
      <c r="N780" s="163"/>
      <c r="O780" s="163"/>
      <c r="P780" s="164"/>
      <c r="R780" s="73"/>
    </row>
    <row r="781" spans="13:18" x14ac:dyDescent="0.2">
      <c r="M781" s="163"/>
      <c r="N781" s="163"/>
      <c r="O781" s="163"/>
      <c r="P781" s="164"/>
      <c r="R781" s="73"/>
    </row>
    <row r="782" spans="13:18" x14ac:dyDescent="0.2">
      <c r="M782" s="163"/>
      <c r="N782" s="163"/>
      <c r="O782" s="163"/>
      <c r="P782" s="164"/>
      <c r="R782" s="73"/>
    </row>
    <row r="783" spans="13:18" x14ac:dyDescent="0.2">
      <c r="M783" s="163"/>
      <c r="N783" s="163"/>
      <c r="O783" s="163"/>
      <c r="P783" s="164"/>
      <c r="R783" s="73"/>
    </row>
    <row r="784" spans="13:18" x14ac:dyDescent="0.2">
      <c r="M784" s="163"/>
      <c r="N784" s="163"/>
      <c r="O784" s="163"/>
      <c r="P784" s="164"/>
      <c r="R784" s="73"/>
    </row>
    <row r="785" spans="13:18" x14ac:dyDescent="0.2">
      <c r="M785" s="163"/>
      <c r="N785" s="163"/>
      <c r="O785" s="163"/>
      <c r="P785" s="164"/>
      <c r="R785" s="73"/>
    </row>
    <row r="786" spans="13:18" x14ac:dyDescent="0.2">
      <c r="M786" s="163"/>
      <c r="N786" s="163"/>
      <c r="O786" s="163"/>
      <c r="P786" s="164"/>
      <c r="R786" s="73"/>
    </row>
    <row r="787" spans="13:18" x14ac:dyDescent="0.2">
      <c r="M787" s="163"/>
      <c r="N787" s="163"/>
      <c r="O787" s="163"/>
      <c r="P787" s="164"/>
      <c r="R787" s="73"/>
    </row>
    <row r="788" spans="13:18" x14ac:dyDescent="0.2">
      <c r="M788" s="163"/>
      <c r="N788" s="163"/>
      <c r="O788" s="163"/>
      <c r="P788" s="164"/>
      <c r="R788" s="73"/>
    </row>
    <row r="789" spans="13:18" x14ac:dyDescent="0.2">
      <c r="M789" s="163"/>
      <c r="N789" s="163"/>
      <c r="O789" s="163"/>
      <c r="P789" s="164"/>
      <c r="R789" s="73"/>
    </row>
    <row r="790" spans="13:18" x14ac:dyDescent="0.2">
      <c r="M790" s="163"/>
      <c r="N790" s="163"/>
      <c r="O790" s="163"/>
      <c r="P790" s="164"/>
      <c r="R790" s="73"/>
    </row>
    <row r="791" spans="13:18" x14ac:dyDescent="0.2">
      <c r="M791" s="163"/>
      <c r="N791" s="163"/>
      <c r="O791" s="163"/>
      <c r="P791" s="164"/>
      <c r="R791" s="73"/>
    </row>
    <row r="792" spans="13:18" x14ac:dyDescent="0.2">
      <c r="M792" s="163"/>
      <c r="N792" s="163"/>
      <c r="O792" s="163"/>
      <c r="P792" s="164"/>
      <c r="R792" s="73"/>
    </row>
    <row r="793" spans="13:18" x14ac:dyDescent="0.2">
      <c r="M793" s="163"/>
      <c r="N793" s="163"/>
      <c r="O793" s="163"/>
      <c r="P793" s="164"/>
      <c r="R793" s="73"/>
    </row>
    <row r="794" spans="13:18" x14ac:dyDescent="0.2">
      <c r="M794" s="163"/>
      <c r="N794" s="163"/>
      <c r="O794" s="163"/>
      <c r="P794" s="164"/>
      <c r="R794" s="73"/>
    </row>
    <row r="795" spans="13:18" x14ac:dyDescent="0.2">
      <c r="M795" s="163"/>
      <c r="N795" s="163"/>
      <c r="O795" s="163"/>
      <c r="P795" s="164"/>
      <c r="R795" s="73"/>
    </row>
    <row r="796" spans="13:18" x14ac:dyDescent="0.2">
      <c r="M796" s="163"/>
      <c r="N796" s="163"/>
      <c r="O796" s="163"/>
      <c r="P796" s="164"/>
      <c r="R796" s="73"/>
    </row>
    <row r="797" spans="13:18" x14ac:dyDescent="0.2">
      <c r="M797" s="163"/>
      <c r="N797" s="163"/>
      <c r="O797" s="163"/>
      <c r="P797" s="164"/>
      <c r="R797" s="73"/>
    </row>
    <row r="798" spans="13:18" x14ac:dyDescent="0.2">
      <c r="M798" s="163"/>
      <c r="N798" s="163"/>
      <c r="O798" s="163"/>
      <c r="P798" s="164"/>
      <c r="R798" s="73"/>
    </row>
    <row r="799" spans="13:18" x14ac:dyDescent="0.2">
      <c r="M799" s="163"/>
      <c r="N799" s="163"/>
      <c r="O799" s="163"/>
      <c r="P799" s="164"/>
      <c r="R799" s="73"/>
    </row>
    <row r="800" spans="13:18" x14ac:dyDescent="0.2">
      <c r="M800" s="163"/>
      <c r="N800" s="163"/>
      <c r="O800" s="163"/>
      <c r="P800" s="164"/>
      <c r="R800" s="73"/>
    </row>
    <row r="801" spans="13:18" x14ac:dyDescent="0.2">
      <c r="M801" s="163"/>
      <c r="N801" s="163"/>
      <c r="O801" s="163"/>
      <c r="P801" s="164"/>
      <c r="R801" s="73"/>
    </row>
    <row r="802" spans="13:18" x14ac:dyDescent="0.2">
      <c r="M802" s="163"/>
      <c r="N802" s="163"/>
      <c r="O802" s="163"/>
      <c r="P802" s="164"/>
      <c r="R802" s="73"/>
    </row>
    <row r="803" spans="13:18" x14ac:dyDescent="0.2">
      <c r="M803" s="163"/>
      <c r="N803" s="163"/>
      <c r="O803" s="163"/>
      <c r="P803" s="164"/>
      <c r="R803" s="73"/>
    </row>
    <row r="804" spans="13:18" x14ac:dyDescent="0.2">
      <c r="M804" s="163"/>
      <c r="N804" s="163"/>
      <c r="O804" s="163"/>
      <c r="P804" s="164"/>
      <c r="R804" s="73"/>
    </row>
    <row r="805" spans="13:18" x14ac:dyDescent="0.2">
      <c r="M805" s="163"/>
      <c r="N805" s="163"/>
      <c r="O805" s="163"/>
      <c r="P805" s="164"/>
      <c r="R805" s="73"/>
    </row>
    <row r="806" spans="13:18" x14ac:dyDescent="0.2">
      <c r="M806" s="163"/>
      <c r="N806" s="163"/>
      <c r="O806" s="163"/>
      <c r="P806" s="164"/>
      <c r="R806" s="73"/>
    </row>
    <row r="807" spans="13:18" x14ac:dyDescent="0.2">
      <c r="M807" s="163"/>
      <c r="N807" s="163"/>
      <c r="O807" s="163"/>
      <c r="P807" s="164"/>
      <c r="R807" s="73"/>
    </row>
    <row r="808" spans="13:18" x14ac:dyDescent="0.2">
      <c r="M808" s="163"/>
      <c r="N808" s="163"/>
      <c r="O808" s="163"/>
      <c r="P808" s="164"/>
      <c r="R808" s="73"/>
    </row>
    <row r="809" spans="13:18" x14ac:dyDescent="0.2">
      <c r="M809" s="163"/>
      <c r="N809" s="163"/>
      <c r="O809" s="163"/>
      <c r="P809" s="164"/>
      <c r="R809" s="73"/>
    </row>
    <row r="810" spans="13:18" x14ac:dyDescent="0.2">
      <c r="M810" s="163"/>
      <c r="N810" s="163"/>
      <c r="O810" s="163"/>
      <c r="P810" s="164"/>
      <c r="R810" s="73"/>
    </row>
    <row r="811" spans="13:18" x14ac:dyDescent="0.2">
      <c r="M811" s="163"/>
      <c r="N811" s="163"/>
      <c r="O811" s="163"/>
      <c r="P811" s="164"/>
      <c r="R811" s="73"/>
    </row>
    <row r="812" spans="13:18" x14ac:dyDescent="0.2">
      <c r="M812" s="163"/>
      <c r="N812" s="163"/>
      <c r="O812" s="163"/>
      <c r="P812" s="164"/>
      <c r="R812" s="73"/>
    </row>
    <row r="813" spans="13:18" x14ac:dyDescent="0.2">
      <c r="M813" s="163"/>
      <c r="N813" s="163"/>
      <c r="O813" s="163"/>
      <c r="P813" s="164"/>
      <c r="R813" s="73"/>
    </row>
    <row r="814" spans="13:18" x14ac:dyDescent="0.2">
      <c r="M814" s="163"/>
      <c r="N814" s="163"/>
      <c r="O814" s="163"/>
      <c r="P814" s="164"/>
      <c r="R814" s="73"/>
    </row>
    <row r="815" spans="13:18" x14ac:dyDescent="0.2">
      <c r="M815" s="163"/>
      <c r="N815" s="163"/>
      <c r="O815" s="163"/>
      <c r="P815" s="164"/>
      <c r="R815" s="73"/>
    </row>
    <row r="816" spans="13:18" x14ac:dyDescent="0.2">
      <c r="M816" s="163"/>
      <c r="N816" s="163"/>
      <c r="O816" s="163"/>
      <c r="P816" s="164"/>
      <c r="R816" s="73"/>
    </row>
    <row r="817" spans="13:18" x14ac:dyDescent="0.2">
      <c r="M817" s="163"/>
      <c r="N817" s="163"/>
      <c r="O817" s="163"/>
      <c r="P817" s="164"/>
      <c r="R817" s="73"/>
    </row>
    <row r="818" spans="13:18" x14ac:dyDescent="0.2">
      <c r="M818" s="163"/>
      <c r="N818" s="163"/>
      <c r="O818" s="163"/>
      <c r="P818" s="164"/>
      <c r="R818" s="73"/>
    </row>
    <row r="819" spans="13:18" x14ac:dyDescent="0.2">
      <c r="M819" s="163"/>
      <c r="N819" s="163"/>
      <c r="O819" s="163"/>
      <c r="P819" s="164"/>
      <c r="R819" s="73"/>
    </row>
    <row r="820" spans="13:18" x14ac:dyDescent="0.2">
      <c r="M820" s="163"/>
      <c r="N820" s="163"/>
      <c r="O820" s="163"/>
      <c r="P820" s="164"/>
      <c r="R820" s="73"/>
    </row>
    <row r="821" spans="13:18" x14ac:dyDescent="0.2">
      <c r="M821" s="163"/>
      <c r="N821" s="163"/>
      <c r="O821" s="163"/>
      <c r="P821" s="164"/>
      <c r="R821" s="73"/>
    </row>
    <row r="822" spans="13:18" x14ac:dyDescent="0.2">
      <c r="M822" s="163"/>
      <c r="N822" s="163"/>
      <c r="O822" s="163"/>
      <c r="P822" s="164"/>
      <c r="R822" s="73"/>
    </row>
    <row r="823" spans="13:18" x14ac:dyDescent="0.2">
      <c r="M823" s="163"/>
      <c r="N823" s="163"/>
      <c r="O823" s="163"/>
      <c r="P823" s="164"/>
      <c r="R823" s="73"/>
    </row>
    <row r="824" spans="13:18" x14ac:dyDescent="0.2">
      <c r="M824" s="163"/>
      <c r="N824" s="163"/>
      <c r="O824" s="163"/>
      <c r="P824" s="164"/>
      <c r="R824" s="73"/>
    </row>
    <row r="825" spans="13:18" x14ac:dyDescent="0.2">
      <c r="M825" s="163"/>
      <c r="N825" s="163"/>
      <c r="O825" s="163"/>
      <c r="P825" s="164"/>
      <c r="R825" s="73"/>
    </row>
    <row r="826" spans="13:18" x14ac:dyDescent="0.2">
      <c r="M826" s="163"/>
      <c r="N826" s="163"/>
      <c r="O826" s="163"/>
      <c r="P826" s="164"/>
      <c r="R826" s="73"/>
    </row>
    <row r="827" spans="13:18" x14ac:dyDescent="0.2">
      <c r="M827" s="163"/>
      <c r="N827" s="163"/>
      <c r="O827" s="163"/>
      <c r="P827" s="164"/>
      <c r="R827" s="73"/>
    </row>
    <row r="828" spans="13:18" x14ac:dyDescent="0.2">
      <c r="M828" s="163"/>
      <c r="N828" s="163"/>
      <c r="O828" s="163"/>
      <c r="P828" s="164"/>
      <c r="R828" s="73"/>
    </row>
    <row r="829" spans="13:18" x14ac:dyDescent="0.2">
      <c r="M829" s="163"/>
      <c r="N829" s="163"/>
      <c r="O829" s="163"/>
      <c r="P829" s="164"/>
      <c r="R829" s="73"/>
    </row>
    <row r="830" spans="13:18" x14ac:dyDescent="0.2">
      <c r="M830" s="163"/>
      <c r="N830" s="163"/>
      <c r="O830" s="163"/>
      <c r="P830" s="164"/>
      <c r="R830" s="73"/>
    </row>
    <row r="831" spans="13:18" x14ac:dyDescent="0.2">
      <c r="M831" s="163"/>
      <c r="N831" s="163"/>
      <c r="O831" s="163"/>
      <c r="P831" s="164"/>
      <c r="R831" s="73"/>
    </row>
    <row r="832" spans="13:18" x14ac:dyDescent="0.2">
      <c r="M832" s="163"/>
      <c r="N832" s="163"/>
      <c r="O832" s="163"/>
      <c r="P832" s="164"/>
      <c r="R832" s="73"/>
    </row>
    <row r="833" spans="13:18" x14ac:dyDescent="0.2">
      <c r="M833" s="163"/>
      <c r="N833" s="163"/>
      <c r="O833" s="163"/>
      <c r="P833" s="164"/>
      <c r="R833" s="73"/>
    </row>
    <row r="834" spans="13:18" x14ac:dyDescent="0.2">
      <c r="M834" s="163"/>
      <c r="N834" s="163"/>
      <c r="O834" s="163"/>
      <c r="P834" s="164"/>
      <c r="R834" s="73"/>
    </row>
    <row r="835" spans="13:18" x14ac:dyDescent="0.2">
      <c r="M835" s="163"/>
      <c r="N835" s="163"/>
      <c r="O835" s="163"/>
      <c r="P835" s="164"/>
      <c r="R835" s="73"/>
    </row>
    <row r="836" spans="13:18" x14ac:dyDescent="0.2">
      <c r="M836" s="163"/>
      <c r="N836" s="163"/>
      <c r="O836" s="163"/>
      <c r="P836" s="164"/>
      <c r="R836" s="73"/>
    </row>
    <row r="837" spans="13:18" x14ac:dyDescent="0.2">
      <c r="M837" s="163"/>
      <c r="N837" s="163"/>
      <c r="O837" s="163"/>
      <c r="P837" s="164"/>
      <c r="R837" s="73"/>
    </row>
    <row r="838" spans="13:18" x14ac:dyDescent="0.2">
      <c r="M838" s="163"/>
      <c r="N838" s="163"/>
      <c r="O838" s="163"/>
      <c r="P838" s="164"/>
      <c r="R838" s="73"/>
    </row>
    <row r="839" spans="13:18" x14ac:dyDescent="0.2">
      <c r="M839" s="163"/>
      <c r="N839" s="163"/>
      <c r="O839" s="163"/>
      <c r="P839" s="164"/>
      <c r="R839" s="73"/>
    </row>
    <row r="840" spans="13:18" x14ac:dyDescent="0.2">
      <c r="M840" s="163"/>
      <c r="N840" s="163"/>
      <c r="O840" s="163"/>
      <c r="P840" s="164"/>
      <c r="R840" s="73"/>
    </row>
    <row r="841" spans="13:18" x14ac:dyDescent="0.2">
      <c r="M841" s="163"/>
      <c r="N841" s="163"/>
      <c r="O841" s="163"/>
      <c r="P841" s="164"/>
      <c r="R841" s="73"/>
    </row>
    <row r="842" spans="13:18" x14ac:dyDescent="0.2">
      <c r="M842" s="163"/>
      <c r="N842" s="163"/>
      <c r="O842" s="163"/>
      <c r="P842" s="164"/>
      <c r="R842" s="73"/>
    </row>
    <row r="843" spans="13:18" x14ac:dyDescent="0.2">
      <c r="M843" s="163"/>
      <c r="N843" s="163"/>
      <c r="O843" s="163"/>
      <c r="P843" s="164"/>
      <c r="R843" s="73"/>
    </row>
    <row r="844" spans="13:18" x14ac:dyDescent="0.2">
      <c r="M844" s="163"/>
      <c r="N844" s="163"/>
      <c r="O844" s="163"/>
      <c r="P844" s="164"/>
      <c r="R844" s="73"/>
    </row>
    <row r="845" spans="13:18" x14ac:dyDescent="0.2">
      <c r="M845" s="163"/>
      <c r="N845" s="163"/>
      <c r="O845" s="163"/>
      <c r="P845" s="164"/>
      <c r="R845" s="73"/>
    </row>
    <row r="846" spans="13:18" x14ac:dyDescent="0.2">
      <c r="M846" s="163"/>
      <c r="N846" s="163"/>
      <c r="O846" s="163"/>
      <c r="P846" s="164"/>
      <c r="R846" s="73"/>
    </row>
    <row r="847" spans="13:18" x14ac:dyDescent="0.2">
      <c r="M847" s="163"/>
      <c r="N847" s="163"/>
      <c r="O847" s="163"/>
      <c r="P847" s="164"/>
      <c r="R847" s="73"/>
    </row>
    <row r="848" spans="13:18" x14ac:dyDescent="0.2">
      <c r="M848" s="163"/>
      <c r="N848" s="163"/>
      <c r="O848" s="163"/>
      <c r="P848" s="164"/>
      <c r="R848" s="73"/>
    </row>
    <row r="849" spans="13:18" x14ac:dyDescent="0.2">
      <c r="M849" s="163"/>
      <c r="N849" s="163"/>
      <c r="O849" s="163"/>
      <c r="P849" s="164"/>
      <c r="R849" s="73"/>
    </row>
    <row r="850" spans="13:18" x14ac:dyDescent="0.2">
      <c r="M850" s="163"/>
      <c r="N850" s="163"/>
      <c r="O850" s="163"/>
      <c r="P850" s="164"/>
      <c r="R850" s="73"/>
    </row>
    <row r="851" spans="13:18" x14ac:dyDescent="0.2">
      <c r="M851" s="163"/>
      <c r="N851" s="163"/>
      <c r="O851" s="163"/>
      <c r="P851" s="164"/>
      <c r="R851" s="73"/>
    </row>
    <row r="852" spans="13:18" x14ac:dyDescent="0.2">
      <c r="M852" s="163"/>
      <c r="N852" s="163"/>
      <c r="O852" s="163"/>
      <c r="P852" s="164"/>
      <c r="R852" s="73"/>
    </row>
  </sheetData>
  <mergeCells count="21">
    <mergeCell ref="P6:P7"/>
    <mergeCell ref="Q6:Q7"/>
    <mergeCell ref="A62:F62"/>
    <mergeCell ref="A77:F77"/>
    <mergeCell ref="A460:Q460"/>
    <mergeCell ref="A172:F172"/>
    <mergeCell ref="A257:F257"/>
    <mergeCell ref="A382:F382"/>
    <mergeCell ref="A455:F455"/>
    <mergeCell ref="A105:F105"/>
    <mergeCell ref="D2:F2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L6:O6"/>
  </mergeCells>
  <printOptions horizontalCentered="1"/>
  <pageMargins left="0.39370078740157483" right="0.19685039370078741" top="0.19685039370078741" bottom="0.39370078740157483" header="0" footer="0"/>
  <pageSetup paperSize="9" scale="52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2026-07-03T10:13:43Z</cp:lastPrinted>
  <dcterms:created xsi:type="dcterms:W3CDTF">2026-04-23T11:17:31Z</dcterms:created>
  <dcterms:modified xsi:type="dcterms:W3CDTF">2026-07-06T08:04:43Z</dcterms:modified>
</cp:coreProperties>
</file>