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5\AUGUST 2025\"/>
    </mc:Choice>
  </mc:AlternateContent>
  <xr:revisionPtr revIDLastSave="0" documentId="13_ncr:1_{8CFA63A3-2515-40B6-98AD-FF8C03BFA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TOSANI" sheetId="4" r:id="rId1"/>
    <sheet name="Sheet1" sheetId="1" r:id="rId2"/>
    <sheet name="Sheet2" sheetId="2" r:id="rId3"/>
  </sheets>
  <definedNames>
    <definedName name="_xlnm._FilterDatabase" localSheetId="0" hidden="1">BOTOSANI!$K$4:$K$850</definedName>
    <definedName name="_xlnm.Print_Area" localSheetId="0">BOTOSANI!$A$1:$Q$463</definedName>
    <definedName name="_xlnm.Print_Area">#REF!</definedName>
    <definedName name="_xlnm.Print_Titles" localSheetId="0">BOTOSANI!$6:$7</definedName>
    <definedName name="_xlnm.Print_Titles">#N/A</definedName>
    <definedName name="test">#REF!</definedName>
    <definedName name="Z_397CD15D_2114_4EF5_824A_761F5DAAF476_.wvu.PrintArea" localSheetId="0" hidden="1">BOTOSANI!$G$10:$O$455</definedName>
    <definedName name="Z_397CD15D_2114_4EF5_824A_761F5DAAF476_.wvu.Rows" localSheetId="0" hidden="1">BOTOSANI!#REF!,BOTOSANI!#REF!,BOTOSANI!#REF!,BOTOSANI!$116:$116,BOTOSANI!$118:$119,BOTOSANI!$122:$124,BOTOSANI!$126:$128,BOTOSANI!$142:$142,BOTOSANI!$148:$149,BOTOSANI!$153:$154,BOTOSANI!#REF!,BOTOSANI!#REF!,BOTOSANI!$189:$190,BOTOSANI!$193:$195,BOTOSANI!$214:$214,BOTOSANI!$220:$221,BOTOSANI!$225:$225,BOTOSANI!#REF!,BOTOSANI!$230:$230,BOTOSANI!$233:$233,BOTOSANI!$245:$245,BOTOSANI!$247:$247,BOTOSANI!$252:$252,BOTOSANI!$258:$258,BOTOSANI!#REF!,BOTOSANI!$274:$275,BOTOSANI!$278:$280,BOTOSANI!$283:$285,BOTOSANI!$287:$287,BOTOSANI!$304:$304,BOTOSANI!$310:$311,BOTOSANI!$321:$321,BOTOSANI!$324:$324,BOTOSANI!$358:$359,BOTOSANI!$374:$374,BOTOSANI!#REF!,BOTOSANI!$389:$389,BOTOSANI!$392:$392,BOTOSANI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7" i="4" l="1"/>
  <c r="I157" i="4" l="1"/>
  <c r="O420" i="4"/>
  <c r="O418" i="4"/>
  <c r="L339" i="4"/>
  <c r="N339" i="4"/>
  <c r="H363" i="4" l="1"/>
  <c r="H322" i="4"/>
  <c r="I241" i="4"/>
  <c r="N229" i="4" l="1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L241" i="4"/>
  <c r="L240" i="4" s="1"/>
  <c r="J242" i="4"/>
  <c r="J243" i="4"/>
  <c r="I240" i="4"/>
  <c r="H241" i="4"/>
  <c r="J241" i="4" s="1"/>
  <c r="O241" i="4" l="1"/>
  <c r="P241" i="4" s="1"/>
  <c r="P243" i="4"/>
  <c r="P242" i="4"/>
  <c r="P441" i="4"/>
  <c r="H240" i="4"/>
  <c r="Q441" i="4"/>
  <c r="O240" i="4"/>
  <c r="O49" i="4"/>
  <c r="P49" i="4" s="1"/>
  <c r="O50" i="4"/>
  <c r="P50" i="4" s="1"/>
  <c r="O51" i="4"/>
  <c r="P51" i="4" s="1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1" i="4" l="1"/>
  <c r="Q240" i="4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3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O410" i="4"/>
  <c r="L442" i="4"/>
  <c r="L382" i="4" s="1"/>
  <c r="L431" i="4"/>
  <c r="L429" i="4"/>
  <c r="L427" i="4"/>
  <c r="L423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/>
  <c r="L350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02" i="4" s="1"/>
  <c r="L77" i="4" s="1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9" i="4"/>
  <c r="I427" i="4"/>
  <c r="I423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60" i="4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1" i="4" l="1"/>
  <c r="N448" i="4"/>
  <c r="N400" i="4"/>
  <c r="N171" i="4" s="1"/>
  <c r="I382" i="4"/>
  <c r="N296" i="4"/>
  <c r="I338" i="4"/>
  <c r="I98" i="4" s="1"/>
  <c r="N338" i="4"/>
  <c r="N375" i="4" s="1"/>
  <c r="N139" i="4"/>
  <c r="L41" i="4"/>
  <c r="N385" i="4"/>
  <c r="J44" i="4"/>
  <c r="N25" i="4"/>
  <c r="P48" i="4"/>
  <c r="H41" i="4"/>
  <c r="J42" i="4"/>
  <c r="J52" i="4"/>
  <c r="J63" i="4"/>
  <c r="J54" i="4"/>
  <c r="J61" i="4"/>
  <c r="I41" i="4"/>
  <c r="I60" i="4" s="1"/>
  <c r="N264" i="4"/>
  <c r="L394" i="4"/>
  <c r="L95" i="4" s="1"/>
  <c r="L74" i="4" s="1"/>
  <c r="I206" i="4"/>
  <c r="L337" i="4"/>
  <c r="L25" i="4"/>
  <c r="I173" i="4"/>
  <c r="N179" i="4"/>
  <c r="L112" i="4"/>
  <c r="I139" i="4"/>
  <c r="I25" i="4"/>
  <c r="L296" i="4"/>
  <c r="L264" i="4"/>
  <c r="N175" i="4"/>
  <c r="N174" i="4" s="1"/>
  <c r="N112" i="4"/>
  <c r="I264" i="4"/>
  <c r="N394" i="4"/>
  <c r="N95" i="4" s="1"/>
  <c r="N74" i="4" s="1"/>
  <c r="N170" i="4"/>
  <c r="I400" i="4"/>
  <c r="L448" i="4"/>
  <c r="I179" i="4"/>
  <c r="L87" i="4"/>
  <c r="L72" i="4" s="1"/>
  <c r="L13" i="4"/>
  <c r="L400" i="4"/>
  <c r="I13" i="4"/>
  <c r="L206" i="4"/>
  <c r="L178" i="4" s="1"/>
  <c r="N206" i="4"/>
  <c r="I112" i="4"/>
  <c r="N102" i="4"/>
  <c r="N77" i="4" s="1"/>
  <c r="I296" i="4"/>
  <c r="N173" i="4"/>
  <c r="O63" i="4"/>
  <c r="I170" i="4"/>
  <c r="I260" i="4"/>
  <c r="I259" i="4" s="1"/>
  <c r="N88" i="4"/>
  <c r="N73" i="4" s="1"/>
  <c r="I102" i="4"/>
  <c r="I77" i="4" s="1"/>
  <c r="I448" i="4"/>
  <c r="L170" i="4"/>
  <c r="N260" i="4"/>
  <c r="N259" i="4" s="1"/>
  <c r="N13" i="4"/>
  <c r="L139" i="4"/>
  <c r="L160" i="4"/>
  <c r="L173" i="4"/>
  <c r="I355" i="4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6" i="4" l="1"/>
  <c r="N75" i="4" s="1"/>
  <c r="N98" i="4"/>
  <c r="N337" i="4"/>
  <c r="N263" i="4" s="1"/>
  <c r="N262" i="4" s="1"/>
  <c r="N380" i="4" s="1"/>
  <c r="N378" i="4" s="1"/>
  <c r="I178" i="4"/>
  <c r="I177" i="4" s="1"/>
  <c r="I261" i="4" s="1"/>
  <c r="N178" i="4"/>
  <c r="N177" i="4" s="1"/>
  <c r="N261" i="4" s="1"/>
  <c r="L96" i="4"/>
  <c r="L75" i="4" s="1"/>
  <c r="L171" i="4"/>
  <c r="I337" i="4"/>
  <c r="I263" i="4" s="1"/>
  <c r="I262" i="4" s="1"/>
  <c r="I375" i="4"/>
  <c r="N167" i="4"/>
  <c r="I415" i="4"/>
  <c r="I414" i="4" s="1"/>
  <c r="I96" i="4"/>
  <c r="I75" i="4" s="1"/>
  <c r="I171" i="4"/>
  <c r="N10" i="4"/>
  <c r="N9" i="4" s="1"/>
  <c r="L415" i="4"/>
  <c r="L414" i="4" s="1"/>
  <c r="N84" i="4"/>
  <c r="N69" i="4" s="1"/>
  <c r="L98" i="4"/>
  <c r="L375" i="4"/>
  <c r="L166" i="4"/>
  <c r="J41" i="4"/>
  <c r="I10" i="4"/>
  <c r="I9" i="4" s="1"/>
  <c r="I85" i="4"/>
  <c r="I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I166" i="4"/>
  <c r="I167" i="4"/>
  <c r="I84" i="4"/>
  <c r="I69" i="4" s="1"/>
  <c r="N111" i="4"/>
  <c r="N110" i="4" s="1"/>
  <c r="N452" i="4" s="1"/>
  <c r="N455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H173" i="4" s="1"/>
  <c r="N172" i="4" l="1"/>
  <c r="N165" i="4" s="1"/>
  <c r="N164" i="4" s="1"/>
  <c r="I172" i="4"/>
  <c r="I165" i="4" s="1"/>
  <c r="I164" i="4" s="1"/>
  <c r="I380" i="4"/>
  <c r="I378" i="4" s="1"/>
  <c r="L380" i="4"/>
  <c r="L378" i="4" s="1"/>
  <c r="L97" i="4"/>
  <c r="L76" i="4" s="1"/>
  <c r="L68" i="4" s="1"/>
  <c r="L67" i="4" s="1"/>
  <c r="L384" i="4"/>
  <c r="L383" i="4" s="1"/>
  <c r="L381" i="4" s="1"/>
  <c r="L449" i="4"/>
  <c r="I449" i="4"/>
  <c r="I384" i="4"/>
  <c r="I383" i="4" s="1"/>
  <c r="I381" i="4" s="1"/>
  <c r="I97" i="4"/>
  <c r="I76" i="4" s="1"/>
  <c r="I68" i="4" s="1"/>
  <c r="I67" i="4" s="1"/>
  <c r="L165" i="4"/>
  <c r="L164" i="4" s="1"/>
  <c r="L452" i="4"/>
  <c r="L455" i="4" s="1"/>
  <c r="I452" i="4"/>
  <c r="I455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I83" i="4"/>
  <c r="I82" i="4" s="1"/>
  <c r="I453" i="4" s="1"/>
  <c r="H11" i="4"/>
  <c r="L453" i="4" l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O355" i="4" s="1"/>
  <c r="Q357" i="4"/>
  <c r="O44" i="4"/>
  <c r="O282" i="4"/>
  <c r="O442" i="4"/>
  <c r="O382" i="4" s="1"/>
  <c r="O429" i="4"/>
  <c r="O427" i="4"/>
  <c r="O407" i="4"/>
  <c r="O404" i="4"/>
  <c r="O401" i="4"/>
  <c r="O398" i="4"/>
  <c r="O395" i="4"/>
  <c r="O392" i="4"/>
  <c r="O388" i="4"/>
  <c r="O386" i="4"/>
  <c r="O385" i="4" s="1"/>
  <c r="O379" i="4"/>
  <c r="Q379" i="4" s="1"/>
  <c r="O371" i="4"/>
  <c r="O363" i="4"/>
  <c r="O358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00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400" i="4" l="1"/>
  <c r="H171" i="4" s="1"/>
  <c r="H96" i="4"/>
  <c r="O178" i="4"/>
  <c r="O177" i="4" s="1"/>
  <c r="O261" i="4" s="1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5" i="4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O19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H172" i="4" l="1"/>
  <c r="J172" i="4" s="1"/>
  <c r="H449" i="4"/>
  <c r="J414" i="4"/>
  <c r="H165" i="4"/>
  <c r="O13" i="4"/>
  <c r="J166" i="4"/>
  <c r="H384" i="4"/>
  <c r="H383" i="4" s="1"/>
  <c r="J69" i="4"/>
  <c r="J98" i="4"/>
  <c r="J337" i="4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K172" i="4"/>
  <c r="Q54" i="4"/>
  <c r="P54" i="4"/>
  <c r="K173" i="4"/>
  <c r="J173" i="4"/>
  <c r="J361" i="4"/>
  <c r="Q26" i="4"/>
  <c r="P26" i="4"/>
  <c r="Q61" i="4"/>
  <c r="P61" i="4"/>
  <c r="Q20" i="4"/>
  <c r="P20" i="4"/>
  <c r="J263" i="4"/>
  <c r="Q31" i="4"/>
  <c r="P31" i="4"/>
  <c r="P15" i="4"/>
  <c r="Q15" i="4"/>
  <c r="K375" i="4"/>
  <c r="O36" i="4"/>
  <c r="P37" i="4"/>
  <c r="Q37" i="4"/>
  <c r="J415" i="4"/>
  <c r="J384" i="4" s="1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Q296" i="4"/>
  <c r="P296" i="4"/>
  <c r="P112" i="4"/>
  <c r="P179" i="4"/>
  <c r="Q264" i="4"/>
  <c r="P264" i="4"/>
  <c r="P376" i="4"/>
  <c r="P391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H450" i="4" l="1"/>
  <c r="H447" i="4" s="1"/>
  <c r="J165" i="4"/>
  <c r="H381" i="4"/>
  <c r="K263" i="4"/>
  <c r="Q69" i="4"/>
  <c r="K69" i="4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K165" i="4"/>
  <c r="Q14" i="4"/>
  <c r="P14" i="4"/>
  <c r="Q30" i="4"/>
  <c r="P30" i="4"/>
  <c r="H164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P448" i="4"/>
  <c r="Q178" i="4"/>
  <c r="P178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68" i="4" l="1"/>
  <c r="P74" i="4"/>
  <c r="H451" i="4"/>
  <c r="H454" i="4" s="1"/>
  <c r="J452" i="4"/>
  <c r="P71" i="4"/>
  <c r="Q71" i="4"/>
  <c r="Q263" i="4"/>
  <c r="Q80" i="4"/>
  <c r="K164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177" i="4"/>
  <c r="P177" i="4"/>
  <c r="J174" i="4"/>
  <c r="P165" i="4"/>
  <c r="P77" i="4"/>
  <c r="Q262" i="4"/>
  <c r="P262" i="4"/>
  <c r="P382" i="4"/>
  <c r="P89" i="4"/>
  <c r="P73" i="4"/>
  <c r="P174" i="4"/>
  <c r="P175" i="4"/>
  <c r="K68" i="4" l="1"/>
  <c r="H67" i="4"/>
  <c r="K67" i="4" s="1"/>
  <c r="P10" i="4"/>
  <c r="P9" i="4" s="1"/>
  <c r="K38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J164" i="4"/>
  <c r="Q10" i="4"/>
  <c r="P176" i="4"/>
  <c r="Q261" i="4"/>
  <c r="P261" i="4"/>
  <c r="J453" i="4" l="1"/>
  <c r="J450" i="4"/>
  <c r="J447" i="4"/>
  <c r="J455" i="4"/>
  <c r="P378" i="4"/>
  <c r="P164" i="4"/>
  <c r="J451" i="4" l="1"/>
  <c r="J454" i="4"/>
  <c r="J163" i="4"/>
  <c r="H161" i="4"/>
  <c r="J161" i="4" l="1"/>
  <c r="K161" i="4"/>
  <c r="P422" i="4"/>
  <c r="O422" i="4"/>
  <c r="O421" i="4"/>
  <c r="P421" i="4" s="1"/>
  <c r="N419" i="4"/>
  <c r="N417" i="4" s="1"/>
  <c r="N416" i="4" s="1"/>
  <c r="O419" i="4"/>
  <c r="P420" i="4"/>
  <c r="P419" i="4" l="1"/>
  <c r="O417" i="4"/>
  <c r="N415" i="4"/>
  <c r="N414" i="4" s="1"/>
  <c r="N100" i="4"/>
  <c r="N99" i="4" s="1"/>
  <c r="N449" i="4" l="1"/>
  <c r="N384" i="4"/>
  <c r="N383" i="4" s="1"/>
  <c r="N97" i="4"/>
  <c r="P417" i="4"/>
  <c r="O416" i="4"/>
  <c r="N76" i="4" l="1"/>
  <c r="N68" i="4" s="1"/>
  <c r="N67" i="4" s="1"/>
  <c r="N83" i="4"/>
  <c r="N82" i="4" s="1"/>
  <c r="O100" i="4"/>
  <c r="Q416" i="4"/>
  <c r="P416" i="4"/>
  <c r="O415" i="4"/>
  <c r="N450" i="4"/>
  <c r="N447" i="4" s="1"/>
  <c r="N381" i="4"/>
  <c r="Q415" i="4" l="1"/>
  <c r="O414" i="4"/>
  <c r="P415" i="4"/>
  <c r="N453" i="4"/>
  <c r="N451" i="4"/>
  <c r="N454" i="4" s="1"/>
  <c r="Q100" i="4"/>
  <c r="P100" i="4"/>
  <c r="O99" i="4"/>
  <c r="P99" i="4" l="1"/>
  <c r="Q99" i="4"/>
  <c r="O384" i="4"/>
  <c r="O97" i="4"/>
  <c r="P414" i="4"/>
  <c r="O449" i="4"/>
  <c r="Q414" i="4"/>
  <c r="P449" i="4" l="1"/>
  <c r="Q97" i="4"/>
  <c r="O76" i="4"/>
  <c r="O83" i="4"/>
  <c r="P97" i="4"/>
  <c r="P384" i="4"/>
  <c r="Q384" i="4"/>
  <c r="O383" i="4"/>
  <c r="P383" i="4" l="1"/>
  <c r="Q383" i="4"/>
  <c r="O450" i="4"/>
  <c r="O381" i="4"/>
  <c r="O82" i="4"/>
  <c r="Q83" i="4"/>
  <c r="P83" i="4"/>
  <c r="Q76" i="4"/>
  <c r="O68" i="4"/>
  <c r="P76" i="4"/>
  <c r="P450" i="4" l="1"/>
  <c r="O447" i="4"/>
  <c r="P447" i="4" s="1"/>
  <c r="P68" i="4"/>
  <c r="O67" i="4"/>
  <c r="Q68" i="4"/>
  <c r="O453" i="4"/>
  <c r="P453" i="4" s="1"/>
  <c r="Q82" i="4"/>
  <c r="P82" i="4"/>
  <c r="O451" i="4"/>
  <c r="P381" i="4"/>
  <c r="Q381" i="4"/>
  <c r="P451" i="4" l="1"/>
  <c r="O454" i="4"/>
  <c r="P454" i="4" s="1"/>
  <c r="Q67" i="4"/>
  <c r="P67" i="4"/>
</calcChain>
</file>

<file path=xl/sharedStrings.xml><?xml version="1.0" encoding="utf-8"?>
<sst xmlns="http://schemas.openxmlformats.org/spreadsheetml/2006/main" count="783" uniqueCount="436">
  <si>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</si>
  <si>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</si>
  <si>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</si>
  <si>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</si>
  <si>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</si>
  <si>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</si>
  <si>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</si>
  <si>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</si>
  <si>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</si>
  <si>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</si>
  <si>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</si>
  <si>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</si>
  <si>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</si>
  <si>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</si>
  <si>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</si>
  <si>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</si>
  <si>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</si>
  <si>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</si>
  <si>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</si>
  <si>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</si>
  <si>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</si>
  <si>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</si>
  <si>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</si>
  <si>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</si>
  <si>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</si>
  <si>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</si>
  <si>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</si>
  <si>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</si>
  <si>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</si>
  <si>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</si>
  <si>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</si>
  <si>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</si>
  <si>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</si>
  <si>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</si>
  <si>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</si>
  <si>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</si>
  <si>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</si>
  <si>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</si>
  <si>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</si>
  <si>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</si>
  <si>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</si>
  <si>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</si>
  <si>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</si>
  <si>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</si>
  <si>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</si>
  <si>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</si>
  <si>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</si>
  <si>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</si>
  <si>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</si>
  <si>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</si>
  <si>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</si>
  <si>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</si>
  <si>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</si>
  <si>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</si>
  <si>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</si>
  <si>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</si>
  <si>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</si>
  <si>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</si>
  <si>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</si>
  <si>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</si>
  <si>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</si>
  <si>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</si>
  <si>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</si>
  <si>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</si>
  <si>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</si>
  <si>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</si>
  <si>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</si>
  <si>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</si>
  <si>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</si>
  <si>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</si>
  <si>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</si>
  <si>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</si>
  <si>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</si>
  <si>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</si>
  <si>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</si>
  <si>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</si>
  <si>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</si>
  <si>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</si>
  <si>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</si>
  <si>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</si>
  <si>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</si>
  <si>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</si>
  <si>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</si>
  <si>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</si>
  <si>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</si>
  <si>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</si>
  <si>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</si>
  <si>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</si>
  <si>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</si>
  <si>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</si>
  <si>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</si>
  <si>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</si>
  <si>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</si>
  <si>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</si>
  <si>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</si>
  <si>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</si>
  <si>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</si>
  <si>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</si>
  <si>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</si>
  <si>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</si>
  <si>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</si>
  <si>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</si>
  <si>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</si>
  <si>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</si>
  <si>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</si>
  <si>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</si>
  <si>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</si>
  <si>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</si>
  <si>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</si>
  <si>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</si>
  <si>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</si>
  <si>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</si>
  <si>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</si>
  <si>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</si>
  <si>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</si>
  <si>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</si>
  <si>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</si>
  <si>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</si>
  <si>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</si>
  <si>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</si>
  <si>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</si>
  <si>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</si>
  <si>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</si>
  <si>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</si>
  <si>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</si>
  <si>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</si>
  <si>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</si>
  <si>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</si>
  <si>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</si>
  <si>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</si>
  <si>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</si>
  <si>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</si>
  <si>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</si>
  <si>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</si>
  <si>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</si>
  <si>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</si>
  <si>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</si>
  <si>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</si>
  <si>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</si>
  <si>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</si>
  <si>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</si>
  <si>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</si>
  <si>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</si>
  <si>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</si>
  <si>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</si>
  <si>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</si>
  <si>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</si>
  <si>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</si>
  <si>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</si>
  <si>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</si>
  <si>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</si>
  <si>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</si>
  <si>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</si>
  <si>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</si>
  <si>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</si>
  <si>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</si>
  <si>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</si>
  <si>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</si>
  <si>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</si>
  <si>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</si>
  <si>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</si>
  <si>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</si>
  <si>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</si>
  <si>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</si>
  <si>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</si>
  <si>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</si>
  <si>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</si>
  <si>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</si>
  <si>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</si>
  <si>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</si>
  <si>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</si>
  <si>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</si>
  <si>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</si>
  <si>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</si>
  <si>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</si>
  <si>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</si>
  <si>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</si>
  <si>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</si>
  <si>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</si>
  <si>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</si>
  <si>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</si>
  <si>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</si>
  <si>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</si>
  <si>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</si>
  <si>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</si>
  <si>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</si>
  <si>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</si>
  <si>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</si>
  <si>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</si>
  <si>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</si>
  <si>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</si>
  <si>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</si>
  <si>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</si>
  <si>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</si>
  <si>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</si>
  <si>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</si>
  <si>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</si>
  <si>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</si>
  <si>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</si>
  <si>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</si>
  <si>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</si>
  <si>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</si>
  <si>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</si>
  <si>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</si>
  <si>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</si>
  <si>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</si>
  <si>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</si>
  <si>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</si>
  <si>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</si>
  <si>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</si>
  <si>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</si>
  <si>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</si>
  <si>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</si>
  <si>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</si>
  <si>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</si>
  <si>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</si>
  <si>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</si>
  <si>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</si>
  <si>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</si>
  <si>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</si>
  <si>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</si>
  <si>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</si>
  <si>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</si>
  <si>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</si>
  <si>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</si>
  <si>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</si>
  <si>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</si>
  <si>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</si>
  <si>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</si>
  <si>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</si>
  <si>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</si>
  <si>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</si>
  <si>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</si>
  <si>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</si>
  <si>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</si>
  <si>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</si>
  <si>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</si>
  <si>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</si>
  <si>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</si>
  <si>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</si>
  <si>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</si>
  <si>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</si>
  <si>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</si>
  <si>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</si>
  <si>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</si>
  <si>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</si>
  <si>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</si>
  <si>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</si>
  <si>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</si>
  <si>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</si>
  <si>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</si>
  <si>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</si>
  <si>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</si>
  <si>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</si>
  <si>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</si>
  <si>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</si>
  <si>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</si>
  <si>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</si>
  <si>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</si>
  <si>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</si>
  <si>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</si>
  <si>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</si>
  <si>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</si>
  <si>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</si>
  <si>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</si>
  <si>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</si>
  <si>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</si>
  <si>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</si>
  <si>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</si>
  <si>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</si>
  <si>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</si>
  <si>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</si>
  <si>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</si>
  <si>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</si>
  <si>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</si>
  <si>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</si>
  <si>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</si>
  <si>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</si>
  <si>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</si>
  <si>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</si>
  <si>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</si>
  <si>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</si>
  <si>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</si>
  <si>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</si>
  <si>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</si>
  <si>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</si>
  <si>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</si>
  <si>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</si>
  <si>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</si>
  <si>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</si>
  <si>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</si>
  <si>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</si>
  <si>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</si>
  <si>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</si>
  <si>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</si>
  <si>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</si>
  <si>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</si>
  <si>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</si>
  <si>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</si>
  <si>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</si>
  <si>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</si>
  <si>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</si>
  <si>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</si>
  <si>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</si>
  <si>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</si>
  <si>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</si>
  <si>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</si>
  <si>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</si>
  <si>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</si>
  <si>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</si>
  <si>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</si>
  <si>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</si>
  <si>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</si>
  <si>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</si>
  <si>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</si>
  <si>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</si>
  <si>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</si>
  <si>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</si>
  <si>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</si>
  <si>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</si>
  <si>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</si>
  <si>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</si>
  <si>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</si>
  <si>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</si>
  <si>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</si>
  <si>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</si>
  <si>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</si>
  <si>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</si>
  <si>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</si>
  <si>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</si>
  <si>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</si>
  <si>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</si>
  <si>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</si>
  <si>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</si>
  <si>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</si>
  <si>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</si>
  <si>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</si>
  <si>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</si>
  <si>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</si>
  <si>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</si>
  <si>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</si>
  <si>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</si>
  <si>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</si>
  <si>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</si>
  <si>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</si>
  <si>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</si>
  <si>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</si>
  <si>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</si>
  <si>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</si>
  <si>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</si>
  <si>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</si>
  <si>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</si>
  <si>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</si>
  <si>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</si>
  <si>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</si>
  <si>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</si>
  <si>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</si>
  <si>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</si>
  <si>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</si>
  <si>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</si>
  <si>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</si>
  <si>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</si>
  <si>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</si>
  <si>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</si>
  <si>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</si>
  <si>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</si>
  <si>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</si>
  <si>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</si>
  <si>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</si>
  <si>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</si>
  <si>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</si>
  <si>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</si>
  <si>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</si>
  <si>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</si>
  <si>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</si>
  <si>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</si>
  <si>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</si>
  <si>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</si>
  <si>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</si>
  <si>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</si>
  <si>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</si>
  <si>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</si>
  <si>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</si>
  <si>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</si>
  <si>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</si>
  <si>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</si>
  <si>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</si>
  <si>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</si>
  <si>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</si>
  <si>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</si>
  <si>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</si>
  <si>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</si>
  <si>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</si>
  <si>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</si>
  <si>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</si>
  <si>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</si>
  <si>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</si>
  <si>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</si>
  <si>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</si>
  <si>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</si>
  <si>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</si>
  <si>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</si>
  <si>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</si>
  <si>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</si>
  <si>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</si>
  <si>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</si>
  <si>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</si>
  <si>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</si>
  <si>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</si>
  <si>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</si>
  <si>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</si>
  <si>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</si>
  <si>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</si>
  <si>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</si>
  <si>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</si>
  <si>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</si>
  <si>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</si>
  <si>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</si>
  <si>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</si>
  <si>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</si>
  <si>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</si>
  <si>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</si>
  <si>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</si>
  <si>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</si>
  <si>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</si>
  <si>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AJOFM BOTOSANI</t>
  </si>
  <si>
    <t xml:space="preserve">   Director Executiv</t>
  </si>
  <si>
    <t xml:space="preserve">                        Anca Apăvăloaie</t>
  </si>
  <si>
    <t xml:space="preserve">                                                     </t>
  </si>
  <si>
    <t xml:space="preserve">                                                 pentru Plata Creantelor Salariale</t>
  </si>
  <si>
    <t xml:space="preserve">                                     Mariana Bejinariu</t>
  </si>
  <si>
    <t xml:space="preserve">                        Director Executiv Adjunct                                                                    Comp.Executie Bugetara,Financiar,Contabilitate si Adm.Fond Garantare     </t>
  </si>
  <si>
    <t xml:space="preserve">                                                   Întocmit</t>
  </si>
  <si>
    <t xml:space="preserve">                                         Constantinescu Oana</t>
  </si>
  <si>
    <t xml:space="preserve">                     Călin Angel Iulian</t>
  </si>
  <si>
    <t>Contul de executie al bugetului asigurarilor pentru somaj, la data de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</si>
</sst>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  <font>
      <b/>
      <sz val="10"/>
      <name val="Arial Narrow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30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8" fillId="0" borderId="0" xfId="0" applyFont="1"/>
    <xf numFmtId="0" fontId="23" fillId="0" borderId="0" xfId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4" fontId="8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8" fillId="0" borderId="0" xfId="1" applyNumberFormat="1" applyFont="1" applyAlignment="1">
      <alignment horizontal="right" vertical="center"/>
    </xf>
    <xf numFmtId="3" fontId="8" fillId="0" borderId="0" xfId="1" applyNumberFormat="1" applyFont="1"/>
    <xf numFmtId="0" fontId="8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/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50"/>
  <sheetViews>
    <sheetView tabSelected="1"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N34" sqref="N34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425</v>
      </c>
      <c r="B4" s="35"/>
      <c r="C4" s="41"/>
      <c r="D4" s="201"/>
      <c r="E4" s="201"/>
      <c r="F4" s="201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01" t="s">
        <v>435</v>
      </c>
      <c r="H5" s="201"/>
      <c r="I5" s="201"/>
      <c r="J5" s="201"/>
      <c r="K5" s="201"/>
      <c r="L5" s="201"/>
      <c r="M5" s="202"/>
      <c r="N5" s="201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03" t="s">
        <v>0</v>
      </c>
      <c r="B6" s="205" t="s">
        <v>1</v>
      </c>
      <c r="C6" s="205" t="s">
        <v>2</v>
      </c>
      <c r="D6" s="205" t="s">
        <v>3</v>
      </c>
      <c r="E6" s="205" t="s">
        <v>4</v>
      </c>
      <c r="F6" s="205" t="s">
        <v>5</v>
      </c>
      <c r="G6" s="207" t="s">
        <v>6</v>
      </c>
      <c r="H6" s="209" t="s">
        <v>7</v>
      </c>
      <c r="I6" s="210"/>
      <c r="J6" s="210"/>
      <c r="K6" s="211"/>
      <c r="L6" s="212" t="s">
        <v>8</v>
      </c>
      <c r="M6" s="213"/>
      <c r="N6" s="213"/>
      <c r="O6" s="214"/>
      <c r="P6" s="215" t="s">
        <v>9</v>
      </c>
      <c r="Q6" s="217" t="s">
        <v>243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04"/>
      <c r="B7" s="206"/>
      <c r="C7" s="206"/>
      <c r="D7" s="206"/>
      <c r="E7" s="206"/>
      <c r="F7" s="206"/>
      <c r="G7" s="208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16"/>
      <c r="Q7" s="218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15265000</v>
      </c>
      <c r="I9" s="62">
        <f>+I10+I54</f>
        <v>0</v>
      </c>
      <c r="J9" s="63"/>
      <c r="K9" s="64" t="s">
        <v>24</v>
      </c>
      <c r="L9" s="65">
        <f>+L10+L54</f>
        <v>11588000</v>
      </c>
      <c r="M9" s="63">
        <v>11127465</v>
      </c>
      <c r="N9" s="63">
        <f>+N10+N54</f>
        <v>1343659</v>
      </c>
      <c r="O9" s="66">
        <f>+O10+O54</f>
        <v>12471124</v>
      </c>
      <c r="P9" s="67">
        <f>+P10+P34</f>
        <v>-883124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384</v>
      </c>
      <c r="B10" s="70"/>
      <c r="C10" s="70"/>
      <c r="D10" s="70"/>
      <c r="E10" s="70"/>
      <c r="F10" s="70"/>
      <c r="G10" s="71" t="s">
        <v>385</v>
      </c>
      <c r="H10" s="72">
        <f>H12+H13+H25+H11+H34+H41+H52+H36+H58</f>
        <v>15265000</v>
      </c>
      <c r="I10" s="72">
        <f>I12+I13+I25+I11+I41+I52+I36+I58</f>
        <v>0</v>
      </c>
      <c r="J10" s="73">
        <f>H10-I10</f>
        <v>15265000</v>
      </c>
      <c r="K10" s="74">
        <f>I10/H10*100</f>
        <v>0</v>
      </c>
      <c r="L10" s="72">
        <f>L12+L13+L25+L11+L41+L52+L36+L58</f>
        <v>11588000</v>
      </c>
      <c r="M10" s="72">
        <v>11127465</v>
      </c>
      <c r="N10" s="72">
        <f>N12+N13+N25+N11+N41+N52+N36+N58</f>
        <v>1343659</v>
      </c>
      <c r="O10" s="72">
        <f>O12+O13+O25+O11+O41+O52+O36+O58</f>
        <v>12471124</v>
      </c>
      <c r="P10" s="75">
        <f>L10-O10</f>
        <v>-883124</v>
      </c>
      <c r="Q10" s="74">
        <f>ROUND(O10/L10*100,2)</f>
        <v>107.62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402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15200000</v>
      </c>
      <c r="I13" s="79">
        <f>+I14+I19</f>
        <v>0</v>
      </c>
      <c r="J13" s="80">
        <f t="shared" si="0"/>
        <v>15200000</v>
      </c>
      <c r="K13" s="81">
        <f t="shared" si="1"/>
        <v>0</v>
      </c>
      <c r="L13" s="79">
        <f>+L14+L19</f>
        <v>11532000</v>
      </c>
      <c r="M13" s="79">
        <v>11094193</v>
      </c>
      <c r="N13" s="79">
        <f>+N14+N19</f>
        <v>1341921</v>
      </c>
      <c r="O13" s="82">
        <f>+O14+O19</f>
        <v>12436114</v>
      </c>
      <c r="P13" s="83">
        <f t="shared" si="2"/>
        <v>-904114</v>
      </c>
      <c r="Q13" s="81">
        <f t="shared" si="3"/>
        <v>107.84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15200000</v>
      </c>
      <c r="I14" s="79">
        <f>+I15+I16+I17+I18</f>
        <v>0</v>
      </c>
      <c r="J14" s="80">
        <f t="shared" si="0"/>
        <v>15200000</v>
      </c>
      <c r="K14" s="81">
        <f t="shared" si="1"/>
        <v>0</v>
      </c>
      <c r="L14" s="79">
        <f>+L15+L16+L17+L18</f>
        <v>11532000</v>
      </c>
      <c r="M14" s="79">
        <v>11084580</v>
      </c>
      <c r="N14" s="79">
        <f>+N15+N16+N17+N18</f>
        <v>1341662</v>
      </c>
      <c r="O14" s="82">
        <f>+O15+O16+O17+O18</f>
        <v>12426242</v>
      </c>
      <c r="P14" s="83">
        <f t="shared" si="2"/>
        <v>-894242</v>
      </c>
      <c r="Q14" s="81">
        <f t="shared" si="3"/>
        <v>107.75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372</v>
      </c>
      <c r="C15" s="87" t="s">
        <v>371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10305</v>
      </c>
      <c r="N15" s="79">
        <v>515</v>
      </c>
      <c r="O15" s="82">
        <f>+M15+N15</f>
        <v>10820</v>
      </c>
      <c r="P15" s="83">
        <f t="shared" si="2"/>
        <v>-10820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373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1387</v>
      </c>
      <c r="N16" s="79">
        <v>278</v>
      </c>
      <c r="O16" s="85">
        <f>+M16+N16</f>
        <v>1665</v>
      </c>
      <c r="P16" s="83">
        <f t="shared" si="2"/>
        <v>-1665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374</v>
      </c>
      <c r="C17" s="87"/>
      <c r="D17" s="87"/>
      <c r="E17" s="87"/>
      <c r="F17" s="87"/>
      <c r="G17" s="78" t="s">
        <v>375</v>
      </c>
      <c r="H17" s="79">
        <v>14000000</v>
      </c>
      <c r="I17" s="79"/>
      <c r="J17" s="80">
        <f t="shared" si="0"/>
        <v>14000000</v>
      </c>
      <c r="K17" s="81">
        <f t="shared" si="1"/>
        <v>0</v>
      </c>
      <c r="L17" s="79">
        <v>10332000</v>
      </c>
      <c r="M17" s="79">
        <v>9501695</v>
      </c>
      <c r="N17" s="79">
        <v>1287496</v>
      </c>
      <c r="O17" s="85">
        <f>+M17+N17</f>
        <v>10789191</v>
      </c>
      <c r="P17" s="83">
        <f t="shared" si="2"/>
        <v>-457191</v>
      </c>
      <c r="Q17" s="81">
        <f t="shared" si="3"/>
        <v>104.43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376</v>
      </c>
      <c r="C18" s="87"/>
      <c r="D18" s="87"/>
      <c r="E18" s="87"/>
      <c r="F18" s="87"/>
      <c r="G18" s="78" t="s">
        <v>35</v>
      </c>
      <c r="H18" s="79">
        <v>1200000</v>
      </c>
      <c r="I18" s="79"/>
      <c r="J18" s="80">
        <f t="shared" si="0"/>
        <v>1200000</v>
      </c>
      <c r="K18" s="81">
        <f t="shared" si="1"/>
        <v>0</v>
      </c>
      <c r="L18" s="79">
        <v>1200000</v>
      </c>
      <c r="M18" s="79">
        <v>1571193</v>
      </c>
      <c r="N18" s="79">
        <v>53373</v>
      </c>
      <c r="O18" s="85">
        <f>+M18+N18</f>
        <v>1624566</v>
      </c>
      <c r="P18" s="83">
        <f t="shared" si="2"/>
        <v>-424566</v>
      </c>
      <c r="Q18" s="81">
        <f t="shared" si="3"/>
        <v>135.38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v>9613</v>
      </c>
      <c r="N19" s="79">
        <f>N20+N23+N24</f>
        <v>259</v>
      </c>
      <c r="O19" s="79">
        <f>O20+O23+O24</f>
        <v>9872</v>
      </c>
      <c r="P19" s="83">
        <f t="shared" si="2"/>
        <v>-9872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377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v>9613</v>
      </c>
      <c r="N20" s="79">
        <f>+N21+N22</f>
        <v>259</v>
      </c>
      <c r="O20" s="79">
        <f>+O21+O22</f>
        <v>9872</v>
      </c>
      <c r="P20" s="83">
        <f t="shared" si="2"/>
        <v>-9872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378</v>
      </c>
      <c r="D21" s="87"/>
      <c r="E21" s="87"/>
      <c r="F21" s="87"/>
      <c r="G21" s="90" t="s">
        <v>244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9613</v>
      </c>
      <c r="N21" s="79">
        <v>259</v>
      </c>
      <c r="O21" s="85">
        <f>+M21+N21</f>
        <v>9872</v>
      </c>
      <c r="P21" s="83">
        <f t="shared" si="2"/>
        <v>-9872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379</v>
      </c>
      <c r="D22" s="87"/>
      <c r="E22" s="87"/>
      <c r="F22" s="87"/>
      <c r="G22" s="90" t="s">
        <v>245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>
        <v>0</v>
      </c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380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381</v>
      </c>
      <c r="C24" s="87"/>
      <c r="D24" s="87"/>
      <c r="E24" s="87"/>
      <c r="F24" s="87"/>
      <c r="G24" s="78" t="s">
        <v>411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65000</v>
      </c>
      <c r="I25" s="79">
        <f>+I26+I30</f>
        <v>0</v>
      </c>
      <c r="J25" s="80">
        <f t="shared" si="0"/>
        <v>65000</v>
      </c>
      <c r="K25" s="81">
        <f t="shared" si="1"/>
        <v>0</v>
      </c>
      <c r="L25" s="79">
        <f>+L26+L30</f>
        <v>56000</v>
      </c>
      <c r="M25" s="79">
        <v>33272</v>
      </c>
      <c r="N25" s="79">
        <f>+N26+N30</f>
        <v>1738</v>
      </c>
      <c r="O25" s="82">
        <f>+O26+O30</f>
        <v>35010</v>
      </c>
      <c r="P25" s="83">
        <f t="shared" si="2"/>
        <v>20990</v>
      </c>
      <c r="Q25" s="81">
        <f t="shared" si="3"/>
        <v>62.52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382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383</v>
      </c>
      <c r="C29" s="87"/>
      <c r="D29" s="87"/>
      <c r="E29" s="87"/>
      <c r="F29" s="87"/>
      <c r="G29" s="78" t="s">
        <v>246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65000</v>
      </c>
      <c r="I30" s="79">
        <f>+I31</f>
        <v>0</v>
      </c>
      <c r="J30" s="80">
        <f t="shared" si="0"/>
        <v>65000</v>
      </c>
      <c r="K30" s="81">
        <f t="shared" si="1"/>
        <v>0</v>
      </c>
      <c r="L30" s="79">
        <f>+L31</f>
        <v>56000</v>
      </c>
      <c r="M30" s="79">
        <v>33272</v>
      </c>
      <c r="N30" s="79">
        <f>+N31</f>
        <v>1738</v>
      </c>
      <c r="O30" s="82">
        <f>+O31</f>
        <v>35010</v>
      </c>
      <c r="P30" s="83">
        <f t="shared" si="2"/>
        <v>20990</v>
      </c>
      <c r="Q30" s="81">
        <f t="shared" si="3"/>
        <v>62.52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65000</v>
      </c>
      <c r="I31" s="79">
        <f>+I33+I32</f>
        <v>0</v>
      </c>
      <c r="J31" s="80">
        <f t="shared" si="0"/>
        <v>65000</v>
      </c>
      <c r="K31" s="81">
        <f t="shared" si="1"/>
        <v>0</v>
      </c>
      <c r="L31" s="79">
        <f>+L33+L32</f>
        <v>56000</v>
      </c>
      <c r="M31" s="79">
        <v>33272</v>
      </c>
      <c r="N31" s="79">
        <f>+N33+N32</f>
        <v>1738</v>
      </c>
      <c r="O31" s="79">
        <f>+O33+O32</f>
        <v>35010</v>
      </c>
      <c r="P31" s="83">
        <f t="shared" si="2"/>
        <v>20990</v>
      </c>
      <c r="Q31" s="81">
        <f t="shared" si="3"/>
        <v>62.52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386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387</v>
      </c>
      <c r="C33" s="87"/>
      <c r="D33" s="87"/>
      <c r="E33" s="87"/>
      <c r="F33" s="87"/>
      <c r="G33" s="91" t="s">
        <v>49</v>
      </c>
      <c r="H33" s="79">
        <v>65000</v>
      </c>
      <c r="I33" s="79">
        <v>0</v>
      </c>
      <c r="J33" s="80">
        <f t="shared" si="0"/>
        <v>65000</v>
      </c>
      <c r="K33" s="81">
        <f t="shared" si="1"/>
        <v>0</v>
      </c>
      <c r="L33" s="79">
        <v>56000</v>
      </c>
      <c r="M33" s="79">
        <v>33272</v>
      </c>
      <c r="N33" s="79">
        <v>1738</v>
      </c>
      <c r="O33" s="85">
        <f>+M33+N33</f>
        <v>35010</v>
      </c>
      <c r="P33" s="83">
        <f t="shared" si="2"/>
        <v>20990</v>
      </c>
      <c r="Q33" s="81">
        <f t="shared" si="3"/>
        <v>62.52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388</v>
      </c>
      <c r="C35" s="87"/>
      <c r="D35" s="87"/>
      <c r="E35" s="87"/>
      <c r="F35" s="87"/>
      <c r="G35" s="91" t="s">
        <v>248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247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389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393</v>
      </c>
      <c r="C40" s="87"/>
      <c r="D40" s="87"/>
      <c r="E40" s="87"/>
      <c r="F40" s="87"/>
      <c r="G40" s="91" t="s">
        <v>262</v>
      </c>
      <c r="H40" s="79"/>
      <c r="I40" s="79"/>
      <c r="J40" s="80">
        <f t="shared" si="0"/>
        <v>0</v>
      </c>
      <c r="K40" s="81"/>
      <c r="L40" s="79"/>
      <c r="M40" s="79">
        <v>0</v>
      </c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258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394</v>
      </c>
      <c r="C42" s="87"/>
      <c r="D42" s="87"/>
      <c r="E42" s="87"/>
      <c r="F42" s="87"/>
      <c r="G42" s="91" t="s">
        <v>252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390</v>
      </c>
      <c r="D43" s="87"/>
      <c r="E43" s="87"/>
      <c r="F43" s="87"/>
      <c r="G43" s="91" t="s">
        <v>259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>
        <v>0</v>
      </c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395</v>
      </c>
      <c r="C44" s="87"/>
      <c r="D44" s="87"/>
      <c r="E44" s="87"/>
      <c r="F44" s="87"/>
      <c r="G44" s="91" t="s">
        <v>253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391</v>
      </c>
      <c r="D45" s="87"/>
      <c r="E45" s="87"/>
      <c r="F45" s="87"/>
      <c r="G45" s="91" t="s">
        <v>259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>
        <v>0</v>
      </c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392</v>
      </c>
      <c r="D46" s="87"/>
      <c r="E46" s="87"/>
      <c r="F46" s="87"/>
      <c r="G46" s="91" t="s">
        <v>260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>
        <v>0</v>
      </c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396</v>
      </c>
      <c r="C47" s="87"/>
      <c r="D47" s="87"/>
      <c r="E47" s="87"/>
      <c r="F47" s="87"/>
      <c r="G47" s="91" t="s">
        <v>261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>
        <v>0</v>
      </c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414</v>
      </c>
      <c r="C48" s="87"/>
      <c r="D48" s="87"/>
      <c r="E48" s="87"/>
      <c r="F48" s="87"/>
      <c r="G48" s="91" t="s">
        <v>415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v>0</v>
      </c>
      <c r="N48" s="79">
        <f t="shared" ref="N48:O48" si="10">N49+N50+N51</f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416</v>
      </c>
      <c r="D49" s="87"/>
      <c r="E49" s="87"/>
      <c r="F49" s="87"/>
      <c r="G49" s="91" t="s">
        <v>419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>
        <v>0</v>
      </c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417</v>
      </c>
      <c r="D50" s="87"/>
      <c r="E50" s="87"/>
      <c r="F50" s="87"/>
      <c r="G50" s="91" t="s">
        <v>420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>
        <v>0</v>
      </c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418</v>
      </c>
      <c r="D51" s="87"/>
      <c r="E51" s="87"/>
      <c r="F51" s="87"/>
      <c r="G51" s="91" t="s">
        <v>421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>
        <v>0</v>
      </c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249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397</v>
      </c>
      <c r="C53" s="77"/>
      <c r="D53" s="77"/>
      <c r="E53" s="77"/>
      <c r="F53" s="77"/>
      <c r="G53" s="91" t="s">
        <v>250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>
        <v>0</v>
      </c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255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398</v>
      </c>
      <c r="C55" s="87"/>
      <c r="D55" s="87"/>
      <c r="E55" s="87"/>
      <c r="F55" s="87"/>
      <c r="G55" s="91" t="s">
        <v>252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399</v>
      </c>
      <c r="C56" s="87"/>
      <c r="D56" s="87"/>
      <c r="E56" s="87"/>
      <c r="F56" s="87"/>
      <c r="G56" s="91" t="s">
        <v>253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400</v>
      </c>
      <c r="C57" s="87"/>
      <c r="D57" s="87"/>
      <c r="E57" s="87"/>
      <c r="F57" s="87"/>
      <c r="G57" s="91" t="s">
        <v>254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256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401</v>
      </c>
      <c r="C59" s="87"/>
      <c r="D59" s="87"/>
      <c r="E59" s="87"/>
      <c r="F59" s="87"/>
      <c r="G59" s="91" t="s">
        <v>257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14065000</v>
      </c>
      <c r="I60" s="79">
        <f>I15+I17+I20+I24+I28+I33+I32+I39+I41+I52+I54+I58</f>
        <v>0</v>
      </c>
      <c r="J60" s="80">
        <f t="shared" si="0"/>
        <v>14065000</v>
      </c>
      <c r="K60" s="81">
        <f t="shared" si="1"/>
        <v>0</v>
      </c>
      <c r="L60" s="79">
        <f>L15+L17+L20+L24+L28+L33+L32+L39+L41+L52+L54+L58</f>
        <v>10388000</v>
      </c>
      <c r="M60" s="79">
        <v>9554885</v>
      </c>
      <c r="N60" s="79">
        <f>N15+N17+N20+N24+N28+N33+N32+N39+N41+N52+N54+N58</f>
        <v>1290008</v>
      </c>
      <c r="O60" s="79">
        <f>O15+O17+O20+O24+O28+O33+O32+O39+O41+O52+O54+O58</f>
        <v>10844893</v>
      </c>
      <c r="P60" s="83">
        <f t="shared" si="2"/>
        <v>-456893</v>
      </c>
      <c r="Q60" s="81">
        <f t="shared" si="3"/>
        <v>104.4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263</v>
      </c>
      <c r="H61" s="79">
        <f>+H16+H18+H29+H40</f>
        <v>1200000</v>
      </c>
      <c r="I61" s="79">
        <f>+I16+I18+I29+I40</f>
        <v>0</v>
      </c>
      <c r="J61" s="80">
        <f t="shared" si="0"/>
        <v>1200000</v>
      </c>
      <c r="K61" s="81">
        <f t="shared" si="1"/>
        <v>0</v>
      </c>
      <c r="L61" s="79">
        <f>+L16+L18+L29+L40</f>
        <v>1200000</v>
      </c>
      <c r="M61" s="79">
        <v>1572580</v>
      </c>
      <c r="N61" s="79">
        <f>+N16+N18+N29+N40</f>
        <v>53651</v>
      </c>
      <c r="O61" s="79">
        <f>+O16+O18+O29+O40</f>
        <v>1626231</v>
      </c>
      <c r="P61" s="83">
        <f t="shared" si="2"/>
        <v>-426231</v>
      </c>
      <c r="Q61" s="81">
        <f t="shared" si="3"/>
        <v>135.52000000000001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409</v>
      </c>
      <c r="C64" s="87"/>
      <c r="D64" s="87"/>
      <c r="E64" s="87"/>
      <c r="F64" s="87"/>
      <c r="G64" s="91" t="s">
        <v>410</v>
      </c>
      <c r="H64" s="79"/>
      <c r="I64" s="79"/>
      <c r="J64" s="80">
        <f t="shared" si="0"/>
        <v>0</v>
      </c>
      <c r="K64" s="81"/>
      <c r="L64" s="79"/>
      <c r="M64" s="79">
        <v>0</v>
      </c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403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19" t="s">
        <v>60</v>
      </c>
      <c r="B67" s="220"/>
      <c r="C67" s="220"/>
      <c r="D67" s="220"/>
      <c r="E67" s="220"/>
      <c r="F67" s="220"/>
      <c r="G67" s="150" t="s">
        <v>61</v>
      </c>
      <c r="H67" s="138">
        <f>+H68+H79+H81</f>
        <v>62891100</v>
      </c>
      <c r="I67" s="138">
        <f>+I68+I79+I81</f>
        <v>44131820</v>
      </c>
      <c r="J67" s="138">
        <f t="shared" ref="J67" si="14">+J68+J79+J81</f>
        <v>18759280</v>
      </c>
      <c r="K67" s="95">
        <f t="shared" ref="K67:K108" si="15">ROUND(I67/H67*100,2)</f>
        <v>70.17</v>
      </c>
      <c r="L67" s="138">
        <f>+L68+L79+L81</f>
        <v>49311000</v>
      </c>
      <c r="M67" s="138">
        <v>38121320.039999999</v>
      </c>
      <c r="N67" s="138">
        <f>+N68+N79+N81</f>
        <v>4168377</v>
      </c>
      <c r="O67" s="138">
        <f>+O68+O79+O81</f>
        <v>42289697.039999999</v>
      </c>
      <c r="P67" s="138">
        <f>L67-O67</f>
        <v>7021302.9600000009</v>
      </c>
      <c r="Q67" s="95">
        <f>ROUND(O67/L67*100,2)</f>
        <v>85.76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62891100</v>
      </c>
      <c r="I68" s="96">
        <f>+I69+I70+I71+I72+I73+I74+I75+I76+I77+I78</f>
        <v>44131820</v>
      </c>
      <c r="J68" s="96">
        <f t="shared" ref="J68" si="16">+J69+J70+J71+J72+J73+J74+J75+J76+J77+J78</f>
        <v>18759280</v>
      </c>
      <c r="K68" s="97">
        <f t="shared" si="15"/>
        <v>70.17</v>
      </c>
      <c r="L68" s="96">
        <f>+L69+L70+L71+L72+L73+L74+L75+L76+L77+L78</f>
        <v>49311000</v>
      </c>
      <c r="M68" s="96">
        <v>38671609.039999999</v>
      </c>
      <c r="N68" s="96">
        <f>+N69+N70+N71+N72+N73+N74+N75+N76+N77+N78</f>
        <v>4245140</v>
      </c>
      <c r="O68" s="96">
        <f t="shared" ref="O68" si="17">+O69+O70+O71+O72+O73+O74+O75+O76+O77+O78</f>
        <v>42916749.039999999</v>
      </c>
      <c r="P68" s="96">
        <f t="shared" ref="P68:P125" si="18">L68-O68</f>
        <v>6394250.9600000009</v>
      </c>
      <c r="Q68" s="97">
        <f t="shared" ref="Q68:Q77" si="19">ROUND(O68/L68*100,2)</f>
        <v>87.03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4754100</v>
      </c>
      <c r="I69" s="96">
        <f t="shared" ref="I69" si="21">+I84</f>
        <v>3544700</v>
      </c>
      <c r="J69" s="96">
        <f t="shared" si="20"/>
        <v>1209400</v>
      </c>
      <c r="K69" s="97">
        <f t="shared" si="15"/>
        <v>74.56</v>
      </c>
      <c r="L69" s="96">
        <f t="shared" ref="L69:N69" si="22">+L84</f>
        <v>4017900</v>
      </c>
      <c r="M69" s="96">
        <v>3123962</v>
      </c>
      <c r="N69" s="96">
        <f t="shared" si="22"/>
        <v>401067</v>
      </c>
      <c r="O69" s="96">
        <f t="shared" ref="O69:O73" si="23">+O84</f>
        <v>3525029</v>
      </c>
      <c r="P69" s="96">
        <f t="shared" si="18"/>
        <v>492871</v>
      </c>
      <c r="Q69" s="97">
        <f t="shared" si="19"/>
        <v>87.73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602000</v>
      </c>
      <c r="I70" s="96">
        <f t="shared" ref="I70" si="24">+I85</f>
        <v>443545</v>
      </c>
      <c r="J70" s="96">
        <f t="shared" si="20"/>
        <v>158455</v>
      </c>
      <c r="K70" s="97">
        <f t="shared" si="15"/>
        <v>73.680000000000007</v>
      </c>
      <c r="L70" s="96">
        <f t="shared" ref="L70:N70" si="25">+L85</f>
        <v>491100</v>
      </c>
      <c r="M70" s="96">
        <v>398200.04000000004</v>
      </c>
      <c r="N70" s="96">
        <f t="shared" si="25"/>
        <v>40863</v>
      </c>
      <c r="O70" s="96">
        <f t="shared" si="23"/>
        <v>439063.04000000004</v>
      </c>
      <c r="P70" s="96">
        <f t="shared" si="18"/>
        <v>52036.959999999963</v>
      </c>
      <c r="Q70" s="97">
        <f t="shared" si="19"/>
        <v>89.4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2200000</v>
      </c>
      <c r="I73" s="96">
        <f t="shared" ref="I73" si="34">+I88</f>
        <v>1616748</v>
      </c>
      <c r="J73" s="96">
        <f t="shared" si="28"/>
        <v>583252</v>
      </c>
      <c r="K73" s="97">
        <f t="shared" si="15"/>
        <v>73.489999999999995</v>
      </c>
      <c r="L73" s="96">
        <f t="shared" ref="L73:N73" si="35">+L88</f>
        <v>1817000</v>
      </c>
      <c r="M73" s="96">
        <v>1450242</v>
      </c>
      <c r="N73" s="96">
        <f t="shared" si="35"/>
        <v>162484</v>
      </c>
      <c r="O73" s="96">
        <f t="shared" si="23"/>
        <v>1612726</v>
      </c>
      <c r="P73" s="96">
        <f t="shared" si="18"/>
        <v>204274</v>
      </c>
      <c r="Q73" s="97">
        <f t="shared" si="19"/>
        <v>88.76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20822000</v>
      </c>
      <c r="I75" s="96">
        <f t="shared" ref="I75" si="42">+I96</f>
        <v>8851241</v>
      </c>
      <c r="J75" s="96">
        <f t="shared" si="38"/>
        <v>11970759</v>
      </c>
      <c r="K75" s="97">
        <f t="shared" si="15"/>
        <v>42.51</v>
      </c>
      <c r="L75" s="96">
        <f t="shared" ref="L75:N75" si="43">+L96</f>
        <v>9982000</v>
      </c>
      <c r="M75" s="96">
        <v>5327144</v>
      </c>
      <c r="N75" s="96">
        <f t="shared" si="43"/>
        <v>2565777</v>
      </c>
      <c r="O75" s="96">
        <f t="shared" si="40"/>
        <v>7892921</v>
      </c>
      <c r="P75" s="96">
        <f t="shared" si="18"/>
        <v>2089079</v>
      </c>
      <c r="Q75" s="97">
        <f t="shared" si="19"/>
        <v>79.069999999999993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33404000</v>
      </c>
      <c r="I76" s="96">
        <f t="shared" ref="I76" si="45">+I97</f>
        <v>28567186</v>
      </c>
      <c r="J76" s="96">
        <f t="shared" si="38"/>
        <v>4836814</v>
      </c>
      <c r="K76" s="97">
        <f t="shared" si="15"/>
        <v>85.52</v>
      </c>
      <c r="L76" s="96">
        <f t="shared" ref="L76:N76" si="46">+L97</f>
        <v>31894000</v>
      </c>
      <c r="M76" s="96">
        <v>27267365</v>
      </c>
      <c r="N76" s="96">
        <f t="shared" si="46"/>
        <v>1074949</v>
      </c>
      <c r="O76" s="96">
        <f t="shared" si="40"/>
        <v>28342314</v>
      </c>
      <c r="P76" s="96">
        <f t="shared" si="18"/>
        <v>3551686</v>
      </c>
      <c r="Q76" s="97">
        <f t="shared" si="19"/>
        <v>88.86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1109000</v>
      </c>
      <c r="I77" s="96">
        <f t="shared" ref="I77" si="48">+I102</f>
        <v>1108400</v>
      </c>
      <c r="J77" s="96">
        <f>+J102</f>
        <v>600</v>
      </c>
      <c r="K77" s="97">
        <f t="shared" si="15"/>
        <v>99.95</v>
      </c>
      <c r="L77" s="96">
        <f t="shared" ref="L77:N77" si="49">+L102</f>
        <v>1109000</v>
      </c>
      <c r="M77" s="96">
        <v>1104696</v>
      </c>
      <c r="N77" s="96">
        <f t="shared" si="49"/>
        <v>0</v>
      </c>
      <c r="O77" s="96">
        <f>+O102</f>
        <v>1104696</v>
      </c>
      <c r="P77" s="96">
        <f t="shared" si="18"/>
        <v>4304</v>
      </c>
      <c r="Q77" s="97">
        <f t="shared" si="19"/>
        <v>99.61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v>-550289</v>
      </c>
      <c r="N81" s="96">
        <f>+N109</f>
        <v>-76763</v>
      </c>
      <c r="O81" s="96">
        <f>+O109</f>
        <v>-627052</v>
      </c>
      <c r="P81" s="96">
        <f t="shared" si="18"/>
        <v>627052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21">
        <v>5004</v>
      </c>
      <c r="B82" s="222"/>
      <c r="C82" s="222"/>
      <c r="D82" s="222"/>
      <c r="E82" s="222"/>
      <c r="F82" s="222"/>
      <c r="G82" s="154" t="s">
        <v>87</v>
      </c>
      <c r="H82" s="98">
        <f>+H83+H104+H105+H109</f>
        <v>62891100</v>
      </c>
      <c r="I82" s="98">
        <f>+I83+I104+I105+I109</f>
        <v>44131820</v>
      </c>
      <c r="J82" s="98">
        <f>+J83+J104+J106+J109</f>
        <v>18759280</v>
      </c>
      <c r="K82" s="97">
        <f t="shared" si="15"/>
        <v>70.17</v>
      </c>
      <c r="L82" s="98">
        <f>+L83+L104+L105+L109</f>
        <v>49311000</v>
      </c>
      <c r="M82" s="98">
        <v>38121320.039999999</v>
      </c>
      <c r="N82" s="98">
        <f>+N83+N104+N105+N109</f>
        <v>4168377</v>
      </c>
      <c r="O82" s="98">
        <f>+O83+O104+O106+O109</f>
        <v>42289697.039999999</v>
      </c>
      <c r="P82" s="98">
        <f t="shared" si="18"/>
        <v>7021302.9600000009</v>
      </c>
      <c r="Q82" s="95">
        <f t="shared" si="50"/>
        <v>85.76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62891100</v>
      </c>
      <c r="I83" s="96">
        <f>I84+I85+I86+I87+I88+I95+I96+I97+I102+I103</f>
        <v>44131820</v>
      </c>
      <c r="J83" s="96">
        <f t="shared" ref="J83" si="51">J84+J85+J86+J87+J88+J95+J96+J97+J102+J103</f>
        <v>18759280</v>
      </c>
      <c r="K83" s="97">
        <f t="shared" si="15"/>
        <v>70.17</v>
      </c>
      <c r="L83" s="96">
        <f>L84+L85+L86+L87+L88+L95+L96+L97+L102+L103</f>
        <v>49311000</v>
      </c>
      <c r="M83" s="96">
        <v>38671609.039999999</v>
      </c>
      <c r="N83" s="96">
        <f>N84+N85+N86+N87+N88+N95+N96+N97+N102+N103</f>
        <v>4245140</v>
      </c>
      <c r="O83" s="96">
        <f t="shared" ref="O83" si="52">O84+O85+O86+O87+O88+O95+O96+O97+O102+O103</f>
        <v>42916749.039999999</v>
      </c>
      <c r="P83" s="96">
        <f t="shared" si="18"/>
        <v>6394250.9600000009</v>
      </c>
      <c r="Q83" s="97">
        <f t="shared" si="50"/>
        <v>87.03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4754100</v>
      </c>
      <c r="I84" s="96">
        <f>I112+I179+I264</f>
        <v>3544700</v>
      </c>
      <c r="J84" s="96">
        <f>J112+J179+J264</f>
        <v>1209400</v>
      </c>
      <c r="K84" s="97">
        <f t="shared" si="15"/>
        <v>74.56</v>
      </c>
      <c r="L84" s="96">
        <f>L112+L179+L264</f>
        <v>4017900</v>
      </c>
      <c r="M84" s="96">
        <v>3123962</v>
      </c>
      <c r="N84" s="96">
        <f>N112+N179+N264</f>
        <v>401067</v>
      </c>
      <c r="O84" s="96">
        <f>O112+O179+O264</f>
        <v>3525029</v>
      </c>
      <c r="P84" s="96">
        <f t="shared" si="18"/>
        <v>492871</v>
      </c>
      <c r="Q84" s="97">
        <f t="shared" si="50"/>
        <v>87.73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602000</v>
      </c>
      <c r="I85" s="96">
        <f>I139+I206+I296+I385</f>
        <v>443545</v>
      </c>
      <c r="J85" s="96">
        <f>J139+J206+J296+J385</f>
        <v>158455</v>
      </c>
      <c r="K85" s="97">
        <f t="shared" si="15"/>
        <v>73.680000000000007</v>
      </c>
      <c r="L85" s="96">
        <f>L139+L206+L296+L385</f>
        <v>491100</v>
      </c>
      <c r="M85" s="96">
        <v>398200.04000000004</v>
      </c>
      <c r="N85" s="96">
        <f>N139+N206+N296+N385</f>
        <v>40863</v>
      </c>
      <c r="O85" s="96">
        <f>O139+O206+O296+O385</f>
        <v>439063.04000000004</v>
      </c>
      <c r="P85" s="96">
        <f t="shared" si="18"/>
        <v>52036.959999999963</v>
      </c>
      <c r="Q85" s="97">
        <f t="shared" si="50"/>
        <v>89.4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2200000</v>
      </c>
      <c r="I88" s="96">
        <f>I237+I332+I391</f>
        <v>1616748</v>
      </c>
      <c r="J88" s="96">
        <f>J237+J332+J391</f>
        <v>583252</v>
      </c>
      <c r="K88" s="97">
        <f t="shared" si="15"/>
        <v>73.489999999999995</v>
      </c>
      <c r="L88" s="96">
        <f>L237+L332+L391</f>
        <v>1817000</v>
      </c>
      <c r="M88" s="96">
        <v>1450242</v>
      </c>
      <c r="N88" s="96">
        <f>N237+N332+N391</f>
        <v>162484</v>
      </c>
      <c r="O88" s="96">
        <f>O237+O332+O391</f>
        <v>1612726</v>
      </c>
      <c r="P88" s="96">
        <f t="shared" si="18"/>
        <v>204274</v>
      </c>
      <c r="Q88" s="97">
        <f t="shared" si="50"/>
        <v>88.76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2200000</v>
      </c>
      <c r="I89" s="96">
        <f>I90+I91+I92+I93+I94</f>
        <v>1616748</v>
      </c>
      <c r="J89" s="96">
        <f>J90+J91+J92+J93+J94</f>
        <v>583252</v>
      </c>
      <c r="K89" s="97">
        <f t="shared" si="15"/>
        <v>73.489999999999995</v>
      </c>
      <c r="L89" s="96">
        <f>L90+L91+L92+L93+L94</f>
        <v>1817000</v>
      </c>
      <c r="M89" s="96">
        <v>1450242</v>
      </c>
      <c r="N89" s="96">
        <f>N90+N91+N92+N93+N94</f>
        <v>162484</v>
      </c>
      <c r="O89" s="96">
        <f>O90+O91+O92+O93+O94</f>
        <v>1612726</v>
      </c>
      <c r="P89" s="96">
        <f t="shared" si="18"/>
        <v>204274</v>
      </c>
      <c r="Q89" s="97">
        <f t="shared" si="50"/>
        <v>88.76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2200000</v>
      </c>
      <c r="I91" s="96">
        <f>I334</f>
        <v>1616748</v>
      </c>
      <c r="J91" s="96">
        <f>J334</f>
        <v>583252</v>
      </c>
      <c r="K91" s="97">
        <f t="shared" si="15"/>
        <v>73.489999999999995</v>
      </c>
      <c r="L91" s="96">
        <f>L334</f>
        <v>1817000</v>
      </c>
      <c r="M91" s="96">
        <v>1450242</v>
      </c>
      <c r="N91" s="96">
        <f>N334</f>
        <v>162484</v>
      </c>
      <c r="O91" s="96">
        <f>O334</f>
        <v>1612726</v>
      </c>
      <c r="P91" s="96">
        <f t="shared" si="18"/>
        <v>204274</v>
      </c>
      <c r="Q91" s="97">
        <f t="shared" si="50"/>
        <v>88.76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20822000</v>
      </c>
      <c r="I96" s="96">
        <f>I240+I400</f>
        <v>8851241</v>
      </c>
      <c r="J96" s="96">
        <f>+J400</f>
        <v>11970759</v>
      </c>
      <c r="K96" s="97">
        <f t="shared" si="15"/>
        <v>42.51</v>
      </c>
      <c r="L96" s="96">
        <f>L240+L400</f>
        <v>9982000</v>
      </c>
      <c r="M96" s="96">
        <v>5327144</v>
      </c>
      <c r="N96" s="96">
        <f>N240+N400</f>
        <v>2565777</v>
      </c>
      <c r="O96" s="96">
        <f>O240+O400</f>
        <v>7892921</v>
      </c>
      <c r="P96" s="96">
        <f t="shared" si="18"/>
        <v>2089079</v>
      </c>
      <c r="Q96" s="97">
        <f t="shared" si="50"/>
        <v>79.069999999999993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33404000</v>
      </c>
      <c r="I97" s="96">
        <f>I244+I337+I414</f>
        <v>28567186</v>
      </c>
      <c r="J97" s="96">
        <f>J244+J337+J414</f>
        <v>4836814</v>
      </c>
      <c r="K97" s="97">
        <f t="shared" si="15"/>
        <v>85.52</v>
      </c>
      <c r="L97" s="96">
        <f>L244+L337+L414</f>
        <v>31894000</v>
      </c>
      <c r="M97" s="96">
        <v>27267365</v>
      </c>
      <c r="N97" s="96">
        <f>N244+N337+N414</f>
        <v>1074949</v>
      </c>
      <c r="O97" s="96">
        <f>O244+O337+O414</f>
        <v>28342314</v>
      </c>
      <c r="P97" s="96">
        <f t="shared" si="18"/>
        <v>3551686</v>
      </c>
      <c r="Q97" s="97">
        <f t="shared" si="50"/>
        <v>88.86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9800000</v>
      </c>
      <c r="I98" s="96">
        <f>I245+I338</f>
        <v>6614574</v>
      </c>
      <c r="J98" s="96">
        <f>J245+J338</f>
        <v>3185426</v>
      </c>
      <c r="K98" s="97">
        <f t="shared" si="15"/>
        <v>67.5</v>
      </c>
      <c r="L98" s="96">
        <f>L245+L338</f>
        <v>8290000</v>
      </c>
      <c r="M98" s="96">
        <v>5918500</v>
      </c>
      <c r="N98" s="96">
        <f>N245+N338</f>
        <v>668998</v>
      </c>
      <c r="O98" s="96">
        <f>O245+O338</f>
        <v>6587498</v>
      </c>
      <c r="P98" s="96">
        <f t="shared" si="18"/>
        <v>1702502</v>
      </c>
      <c r="Q98" s="97">
        <f t="shared" si="50"/>
        <v>79.459999999999994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23604000</v>
      </c>
      <c r="I99" s="96">
        <f>I100+I101</f>
        <v>21952612</v>
      </c>
      <c r="J99" s="96">
        <f>J100+J101</f>
        <v>1651388</v>
      </c>
      <c r="K99" s="97">
        <f t="shared" si="15"/>
        <v>93</v>
      </c>
      <c r="L99" s="96">
        <f>L100+L101</f>
        <v>23604000</v>
      </c>
      <c r="M99" s="96">
        <v>21348865</v>
      </c>
      <c r="N99" s="96">
        <f>N100+N101</f>
        <v>405951</v>
      </c>
      <c r="O99" s="96">
        <f>O100+O101</f>
        <v>21754816</v>
      </c>
      <c r="P99" s="96">
        <f t="shared" si="18"/>
        <v>1849184</v>
      </c>
      <c r="Q99" s="97">
        <f t="shared" si="50"/>
        <v>92.17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23592000</v>
      </c>
      <c r="I100" s="96">
        <f>I247+I356+I416</f>
        <v>21941162</v>
      </c>
      <c r="J100" s="96">
        <f>J247+J355+J416</f>
        <v>1650838</v>
      </c>
      <c r="K100" s="97">
        <f t="shared" si="15"/>
        <v>93</v>
      </c>
      <c r="L100" s="96">
        <f>L247+L356+L416</f>
        <v>23592000</v>
      </c>
      <c r="M100" s="96">
        <v>21341245</v>
      </c>
      <c r="N100" s="96">
        <f>N247+N356+N416</f>
        <v>402180</v>
      </c>
      <c r="O100" s="96">
        <f>O247+O356+O416</f>
        <v>21743425</v>
      </c>
      <c r="P100" s="96">
        <f t="shared" si="18"/>
        <v>1848575</v>
      </c>
      <c r="Q100" s="97">
        <f t="shared" si="50"/>
        <v>92.16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12000</v>
      </c>
      <c r="I101" s="96">
        <f>I248</f>
        <v>11450</v>
      </c>
      <c r="J101" s="96">
        <f>J248</f>
        <v>550</v>
      </c>
      <c r="K101" s="97">
        <f t="shared" si="15"/>
        <v>95.42</v>
      </c>
      <c r="L101" s="96">
        <f>L248</f>
        <v>12000</v>
      </c>
      <c r="M101" s="96">
        <v>7620</v>
      </c>
      <c r="N101" s="96">
        <f>N248+N441</f>
        <v>3771</v>
      </c>
      <c r="O101" s="96">
        <f>O248+O441</f>
        <v>11391</v>
      </c>
      <c r="P101" s="96">
        <f t="shared" si="18"/>
        <v>609</v>
      </c>
      <c r="Q101" s="97">
        <f t="shared" si="50"/>
        <v>94.93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1109000</v>
      </c>
      <c r="I102" s="96">
        <f>I157+I358</f>
        <v>1108400</v>
      </c>
      <c r="J102" s="96">
        <f>J157+J358</f>
        <v>600</v>
      </c>
      <c r="K102" s="97">
        <f t="shared" si="15"/>
        <v>99.95</v>
      </c>
      <c r="L102" s="96">
        <f>L157+L358</f>
        <v>1109000</v>
      </c>
      <c r="M102" s="96">
        <v>1104696</v>
      </c>
      <c r="N102" s="96">
        <f>N157+N358</f>
        <v>0</v>
      </c>
      <c r="O102" s="96">
        <f>O157+O358</f>
        <v>1104696</v>
      </c>
      <c r="P102" s="96">
        <f t="shared" si="18"/>
        <v>4304</v>
      </c>
      <c r="Q102" s="97">
        <f t="shared" si="50"/>
        <v>99.61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v>-550289</v>
      </c>
      <c r="N109" s="99">
        <f>+N257+N373+N445+N159</f>
        <v>-76763</v>
      </c>
      <c r="O109" s="99">
        <f>+O257+O373+O445+O159</f>
        <v>-627052</v>
      </c>
      <c r="P109" s="99">
        <f t="shared" si="18"/>
        <v>627052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25" t="s">
        <v>110</v>
      </c>
      <c r="B110" s="226"/>
      <c r="C110" s="226"/>
      <c r="D110" s="226"/>
      <c r="E110" s="226"/>
      <c r="F110" s="226"/>
      <c r="G110" s="158" t="s">
        <v>111</v>
      </c>
      <c r="H110" s="101">
        <f>H111+H159</f>
        <v>1113000</v>
      </c>
      <c r="I110" s="101">
        <f>I111+I159</f>
        <v>1108700</v>
      </c>
      <c r="J110" s="101">
        <f>J111+J159</f>
        <v>4300</v>
      </c>
      <c r="K110" s="102">
        <f>ROUND(I110/H110*100,2)</f>
        <v>99.61</v>
      </c>
      <c r="L110" s="101">
        <f>L111+L159</f>
        <v>1113000</v>
      </c>
      <c r="M110" s="103">
        <v>1104996</v>
      </c>
      <c r="N110" s="101">
        <f>N111+N159</f>
        <v>0</v>
      </c>
      <c r="O110" s="104">
        <f>O111+O159</f>
        <v>1104996</v>
      </c>
      <c r="P110" s="104">
        <f t="shared" si="18"/>
        <v>8004</v>
      </c>
      <c r="Q110" s="95">
        <f t="shared" si="50"/>
        <v>99.28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1113000</v>
      </c>
      <c r="I111" s="105">
        <f>I112+I139+I157</f>
        <v>1108700</v>
      </c>
      <c r="J111" s="105">
        <f>J112+J139+J157</f>
        <v>4300</v>
      </c>
      <c r="K111" s="106">
        <f>ROUND(I111/H111*100,2)</f>
        <v>99.61</v>
      </c>
      <c r="L111" s="105">
        <f>L112+L139+L157</f>
        <v>1113000</v>
      </c>
      <c r="M111" s="96">
        <v>1104996</v>
      </c>
      <c r="N111" s="105">
        <f>N112+N139+N157</f>
        <v>0</v>
      </c>
      <c r="O111" s="107">
        <f>O112+O139+O157</f>
        <v>1104996</v>
      </c>
      <c r="P111" s="107">
        <f t="shared" si="18"/>
        <v>8004</v>
      </c>
      <c r="Q111" s="108">
        <f t="shared" si="50"/>
        <v>99.28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>
        <v>0</v>
      </c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295</v>
      </c>
      <c r="H115" s="109"/>
      <c r="I115" s="109"/>
      <c r="J115" s="109">
        <f t="shared" si="64"/>
        <v>0</v>
      </c>
      <c r="K115" s="106"/>
      <c r="L115" s="109"/>
      <c r="M115" s="110">
        <v>0</v>
      </c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293</v>
      </c>
      <c r="H116" s="109"/>
      <c r="I116" s="109"/>
      <c r="J116" s="109">
        <f t="shared" si="64"/>
        <v>0</v>
      </c>
      <c r="K116" s="106"/>
      <c r="L116" s="109"/>
      <c r="M116" s="110">
        <v>0</v>
      </c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294</v>
      </c>
      <c r="H117" s="109"/>
      <c r="I117" s="109"/>
      <c r="J117" s="109">
        <f t="shared" si="64"/>
        <v>0</v>
      </c>
      <c r="K117" s="106"/>
      <c r="L117" s="109"/>
      <c r="M117" s="110">
        <v>0</v>
      </c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296</v>
      </c>
      <c r="H118" s="109"/>
      <c r="I118" s="109"/>
      <c r="J118" s="109">
        <f t="shared" si="64"/>
        <v>0</v>
      </c>
      <c r="K118" s="106"/>
      <c r="L118" s="109"/>
      <c r="M118" s="110">
        <v>0</v>
      </c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284</v>
      </c>
      <c r="H119" s="109"/>
      <c r="I119" s="109"/>
      <c r="J119" s="109">
        <f t="shared" si="64"/>
        <v>0</v>
      </c>
      <c r="K119" s="106"/>
      <c r="L119" s="109"/>
      <c r="M119" s="110">
        <v>0</v>
      </c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297</v>
      </c>
      <c r="H120" s="109"/>
      <c r="I120" s="109"/>
      <c r="J120" s="109">
        <f t="shared" si="64"/>
        <v>0</v>
      </c>
      <c r="K120" s="106"/>
      <c r="L120" s="109"/>
      <c r="M120" s="110">
        <v>0</v>
      </c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298</v>
      </c>
      <c r="H121" s="109"/>
      <c r="I121" s="109"/>
      <c r="J121" s="109">
        <f t="shared" si="64"/>
        <v>0</v>
      </c>
      <c r="K121" s="106"/>
      <c r="L121" s="109"/>
      <c r="M121" s="110">
        <v>0</v>
      </c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287</v>
      </c>
      <c r="H122" s="109"/>
      <c r="I122" s="109"/>
      <c r="J122" s="109">
        <f t="shared" si="64"/>
        <v>0</v>
      </c>
      <c r="K122" s="106"/>
      <c r="L122" s="109"/>
      <c r="M122" s="110">
        <v>0</v>
      </c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288</v>
      </c>
      <c r="H123" s="109"/>
      <c r="I123" s="109"/>
      <c r="J123" s="109">
        <f t="shared" si="64"/>
        <v>0</v>
      </c>
      <c r="K123" s="106"/>
      <c r="L123" s="109"/>
      <c r="M123" s="110">
        <v>0</v>
      </c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299</v>
      </c>
      <c r="H124" s="109"/>
      <c r="I124" s="109"/>
      <c r="J124" s="109">
        <f t="shared" si="64"/>
        <v>0</v>
      </c>
      <c r="K124" s="106"/>
      <c r="L124" s="109"/>
      <c r="M124" s="110">
        <v>0</v>
      </c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300</v>
      </c>
      <c r="H125" s="109"/>
      <c r="I125" s="109"/>
      <c r="J125" s="109">
        <f t="shared" si="64"/>
        <v>0</v>
      </c>
      <c r="K125" s="106"/>
      <c r="L125" s="109"/>
      <c r="M125" s="110">
        <v>0</v>
      </c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274</v>
      </c>
      <c r="H126" s="109"/>
      <c r="I126" s="109"/>
      <c r="J126" s="109">
        <f t="shared" si="64"/>
        <v>0</v>
      </c>
      <c r="K126" s="106"/>
      <c r="L126" s="109"/>
      <c r="M126" s="110">
        <v>0</v>
      </c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301</v>
      </c>
      <c r="H127" s="109"/>
      <c r="I127" s="109"/>
      <c r="J127" s="109">
        <f t="shared" si="64"/>
        <v>0</v>
      </c>
      <c r="K127" s="106"/>
      <c r="L127" s="109"/>
      <c r="M127" s="110">
        <v>0</v>
      </c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276</v>
      </c>
      <c r="H128" s="109"/>
      <c r="I128" s="109"/>
      <c r="J128" s="109">
        <f t="shared" si="64"/>
        <v>0</v>
      </c>
      <c r="K128" s="106"/>
      <c r="L128" s="109"/>
      <c r="M128" s="110">
        <v>0</v>
      </c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275</v>
      </c>
      <c r="H129" s="109"/>
      <c r="I129" s="109"/>
      <c r="J129" s="109">
        <f t="shared" si="64"/>
        <v>0</v>
      </c>
      <c r="K129" s="106"/>
      <c r="L129" s="109"/>
      <c r="M129" s="110">
        <v>0</v>
      </c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>
        <v>0</v>
      </c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>
        <v>0</v>
      </c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>
        <v>0</v>
      </c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>
        <v>0</v>
      </c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>
        <v>0</v>
      </c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>
        <v>0</v>
      </c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>
        <v>0</v>
      </c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4000</v>
      </c>
      <c r="I139" s="105">
        <f>I140+I147+I151+I152</f>
        <v>300</v>
      </c>
      <c r="J139" s="109">
        <f t="shared" si="64"/>
        <v>3700</v>
      </c>
      <c r="K139" s="106"/>
      <c r="L139" s="105">
        <f>L140+L147+L151+L152</f>
        <v>4000</v>
      </c>
      <c r="M139" s="96">
        <v>300</v>
      </c>
      <c r="N139" s="105">
        <f>N140+N147+N151+N152</f>
        <v>0</v>
      </c>
      <c r="O139" s="107">
        <f>O140+O147+O151+O152</f>
        <v>300</v>
      </c>
      <c r="P139" s="107">
        <f t="shared" si="66"/>
        <v>3700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304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302</v>
      </c>
      <c r="H141" s="109"/>
      <c r="I141" s="109"/>
      <c r="J141" s="109">
        <f t="shared" si="64"/>
        <v>0</v>
      </c>
      <c r="K141" s="106"/>
      <c r="L141" s="109"/>
      <c r="M141" s="110">
        <v>0</v>
      </c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303</v>
      </c>
      <c r="H142" s="109"/>
      <c r="I142" s="109"/>
      <c r="J142" s="109">
        <f t="shared" si="64"/>
        <v>0</v>
      </c>
      <c r="K142" s="106"/>
      <c r="L142" s="109"/>
      <c r="M142" s="110">
        <v>0</v>
      </c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305</v>
      </c>
      <c r="H143" s="109"/>
      <c r="I143" s="109"/>
      <c r="J143" s="109">
        <f t="shared" si="64"/>
        <v>0</v>
      </c>
      <c r="K143" s="106"/>
      <c r="L143" s="109"/>
      <c r="M143" s="110">
        <v>0</v>
      </c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306</v>
      </c>
      <c r="H144" s="109"/>
      <c r="I144" s="109"/>
      <c r="J144" s="109">
        <f t="shared" si="64"/>
        <v>0</v>
      </c>
      <c r="K144" s="106"/>
      <c r="L144" s="109"/>
      <c r="M144" s="110">
        <v>0</v>
      </c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307</v>
      </c>
      <c r="H145" s="109"/>
      <c r="I145" s="109"/>
      <c r="J145" s="109">
        <f t="shared" si="64"/>
        <v>0</v>
      </c>
      <c r="K145" s="106"/>
      <c r="L145" s="109"/>
      <c r="M145" s="110">
        <v>0</v>
      </c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308</v>
      </c>
      <c r="H146" s="109"/>
      <c r="I146" s="109"/>
      <c r="J146" s="109">
        <f t="shared" si="64"/>
        <v>0</v>
      </c>
      <c r="K146" s="106"/>
      <c r="L146" s="109"/>
      <c r="M146" s="110">
        <v>0</v>
      </c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309</v>
      </c>
      <c r="H148" s="109"/>
      <c r="I148" s="109"/>
      <c r="J148" s="109">
        <f t="shared" si="64"/>
        <v>0</v>
      </c>
      <c r="K148" s="106"/>
      <c r="L148" s="109"/>
      <c r="M148" s="110">
        <v>0</v>
      </c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310</v>
      </c>
      <c r="H149" s="109"/>
      <c r="I149" s="109"/>
      <c r="J149" s="109">
        <f t="shared" si="64"/>
        <v>0</v>
      </c>
      <c r="K149" s="106"/>
      <c r="L149" s="109"/>
      <c r="M149" s="110">
        <v>0</v>
      </c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>
        <v>0</v>
      </c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311</v>
      </c>
      <c r="H151" s="109"/>
      <c r="I151" s="109"/>
      <c r="J151" s="109">
        <f t="shared" si="64"/>
        <v>0</v>
      </c>
      <c r="K151" s="106"/>
      <c r="L151" s="109"/>
      <c r="M151" s="110">
        <v>0</v>
      </c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316</v>
      </c>
      <c r="H152" s="105">
        <f>H153+H154+H155+H156</f>
        <v>4000</v>
      </c>
      <c r="I152" s="105">
        <f>I153+I154+I155+I156</f>
        <v>300</v>
      </c>
      <c r="J152" s="109">
        <f t="shared" si="64"/>
        <v>3700</v>
      </c>
      <c r="K152" s="106"/>
      <c r="L152" s="105">
        <f>L153+L154+L155+L156</f>
        <v>4000</v>
      </c>
      <c r="M152" s="96">
        <v>300</v>
      </c>
      <c r="N152" s="105">
        <f>N153+N154+N155+N156</f>
        <v>0</v>
      </c>
      <c r="O152" s="107">
        <f>O153+O154+O155+O156</f>
        <v>300</v>
      </c>
      <c r="P152" s="107">
        <f t="shared" si="66"/>
        <v>3700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292</v>
      </c>
      <c r="H153" s="109"/>
      <c r="I153" s="109"/>
      <c r="J153" s="109">
        <f t="shared" si="64"/>
        <v>0</v>
      </c>
      <c r="K153" s="106"/>
      <c r="L153" s="109"/>
      <c r="M153" s="110">
        <v>0</v>
      </c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312</v>
      </c>
      <c r="H154" s="109"/>
      <c r="I154" s="109"/>
      <c r="J154" s="109">
        <f t="shared" si="64"/>
        <v>0</v>
      </c>
      <c r="K154" s="106"/>
      <c r="L154" s="109"/>
      <c r="M154" s="110">
        <v>0</v>
      </c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291</v>
      </c>
      <c r="H155" s="109">
        <v>4000</v>
      </c>
      <c r="I155" s="109">
        <v>300</v>
      </c>
      <c r="J155" s="109">
        <f t="shared" si="64"/>
        <v>3700</v>
      </c>
      <c r="K155" s="106"/>
      <c r="L155" s="109">
        <v>4000</v>
      </c>
      <c r="M155" s="110">
        <v>300</v>
      </c>
      <c r="N155" s="109"/>
      <c r="O155" s="111">
        <f t="shared" si="69"/>
        <v>300</v>
      </c>
      <c r="P155" s="111">
        <f t="shared" si="66"/>
        <v>3700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313</v>
      </c>
      <c r="H156" s="109"/>
      <c r="I156" s="109"/>
      <c r="J156" s="109">
        <f t="shared" si="64"/>
        <v>0</v>
      </c>
      <c r="K156" s="106"/>
      <c r="L156" s="109"/>
      <c r="M156" s="110">
        <v>0</v>
      </c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315</v>
      </c>
      <c r="H157" s="105">
        <f>+H158</f>
        <v>1109000</v>
      </c>
      <c r="I157" s="105">
        <f>I158</f>
        <v>1108400</v>
      </c>
      <c r="J157" s="105">
        <f t="shared" ref="J157" si="70">+J158</f>
        <v>600</v>
      </c>
      <c r="K157" s="106">
        <f>ROUND(I157/H157*100,2)</f>
        <v>99.95</v>
      </c>
      <c r="L157" s="105">
        <f>+L158</f>
        <v>1109000</v>
      </c>
      <c r="M157" s="105">
        <v>1104696</v>
      </c>
      <c r="N157" s="105">
        <f>+N158</f>
        <v>0</v>
      </c>
      <c r="O157" s="105">
        <f t="shared" ref="O157" si="71">+O158</f>
        <v>1104696</v>
      </c>
      <c r="P157" s="107">
        <f t="shared" si="66"/>
        <v>4304</v>
      </c>
      <c r="Q157" s="108">
        <f t="shared" ref="Q157:Q178" si="72">ROUND(O157/L157*100,2)</f>
        <v>99.61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314</v>
      </c>
      <c r="H158" s="109">
        <v>1109000</v>
      </c>
      <c r="I158" s="109">
        <v>1108400</v>
      </c>
      <c r="J158" s="109">
        <f t="shared" ref="J158:J176" si="73">H158-I158</f>
        <v>600</v>
      </c>
      <c r="K158" s="106">
        <f>ROUND(I158/H158*100,2)</f>
        <v>99.95</v>
      </c>
      <c r="L158" s="109">
        <v>1109000</v>
      </c>
      <c r="M158" s="110">
        <v>1104696</v>
      </c>
      <c r="N158" s="109"/>
      <c r="O158" s="111">
        <f t="shared" si="69"/>
        <v>1104696</v>
      </c>
      <c r="P158" s="111">
        <f t="shared" si="66"/>
        <v>4304</v>
      </c>
      <c r="Q158" s="108">
        <f t="shared" si="72"/>
        <v>99.61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>
        <v>0</v>
      </c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1109000</v>
      </c>
      <c r="I160" s="105">
        <f>I157</f>
        <v>1108400</v>
      </c>
      <c r="J160" s="109">
        <f t="shared" si="73"/>
        <v>600</v>
      </c>
      <c r="K160" s="106">
        <f t="shared" ref="K160:K175" si="74">ROUND(I160/H160*100,2)</f>
        <v>99.95</v>
      </c>
      <c r="L160" s="105">
        <f>L157</f>
        <v>1109000</v>
      </c>
      <c r="M160" s="105">
        <v>1104696</v>
      </c>
      <c r="N160" s="105">
        <f>N157</f>
        <v>0</v>
      </c>
      <c r="O160" s="105">
        <f>O157</f>
        <v>1104696</v>
      </c>
      <c r="P160" s="107">
        <f t="shared" si="66"/>
        <v>4304</v>
      </c>
      <c r="Q160" s="108">
        <f t="shared" si="72"/>
        <v>99.61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4000</v>
      </c>
      <c r="I161" s="105">
        <f>I162+I163</f>
        <v>300</v>
      </c>
      <c r="J161" s="109">
        <f t="shared" si="73"/>
        <v>3700</v>
      </c>
      <c r="K161" s="106">
        <f t="shared" si="74"/>
        <v>7.5</v>
      </c>
      <c r="L161" s="105">
        <f>L162+L163</f>
        <v>4000</v>
      </c>
      <c r="M161" s="105">
        <v>300</v>
      </c>
      <c r="N161" s="105">
        <f>N162+N163</f>
        <v>0</v>
      </c>
      <c r="O161" s="105">
        <f>O162+O163</f>
        <v>300</v>
      </c>
      <c r="P161" s="107">
        <f t="shared" si="66"/>
        <v>3700</v>
      </c>
      <c r="Q161" s="108">
        <f t="shared" si="72"/>
        <v>7.5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4000</v>
      </c>
      <c r="I162" s="105">
        <f>I155</f>
        <v>300</v>
      </c>
      <c r="J162" s="109">
        <f t="shared" si="73"/>
        <v>3700</v>
      </c>
      <c r="K162" s="106">
        <f t="shared" si="74"/>
        <v>7.5</v>
      </c>
      <c r="L162" s="105">
        <f>L155</f>
        <v>4000</v>
      </c>
      <c r="M162" s="105">
        <v>300</v>
      </c>
      <c r="N162" s="105">
        <f>N155</f>
        <v>0</v>
      </c>
      <c r="O162" s="105">
        <f>O155</f>
        <v>300</v>
      </c>
      <c r="P162" s="107">
        <f t="shared" si="66"/>
        <v>3700</v>
      </c>
      <c r="Q162" s="108">
        <f t="shared" si="72"/>
        <v>7.5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39294100</v>
      </c>
      <c r="I164" s="105">
        <f>+I165+I174</f>
        <v>22185663</v>
      </c>
      <c r="J164" s="109">
        <f t="shared" si="73"/>
        <v>17108437</v>
      </c>
      <c r="K164" s="106">
        <f t="shared" si="74"/>
        <v>56.46</v>
      </c>
      <c r="L164" s="105">
        <f>+L165+L174</f>
        <v>25714000</v>
      </c>
      <c r="M164" s="105">
        <v>17325370.039999999</v>
      </c>
      <c r="N164" s="105">
        <f>+N165+N174</f>
        <v>3842960</v>
      </c>
      <c r="O164" s="105">
        <f>+O165+O174</f>
        <v>21168330.039999999</v>
      </c>
      <c r="P164" s="107">
        <f t="shared" si="66"/>
        <v>4545669.9600000009</v>
      </c>
      <c r="Q164" s="108">
        <f t="shared" si="72"/>
        <v>82.32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39294100</v>
      </c>
      <c r="I165" s="105">
        <f>+I166+I167+I168+I169+I170+I171+I172+I173</f>
        <v>22185663</v>
      </c>
      <c r="J165" s="105">
        <f>+J166+J167+J168+J169+J170+J171+J172+J173</f>
        <v>17108437</v>
      </c>
      <c r="K165" s="106">
        <f t="shared" si="74"/>
        <v>56.46</v>
      </c>
      <c r="L165" s="105">
        <f>+L166+L167+L168+L169+L170+L171+L172+L173</f>
        <v>25714000</v>
      </c>
      <c r="M165" s="105">
        <v>17325370.039999999</v>
      </c>
      <c r="N165" s="105">
        <f>+N166+N167+N168+N169+N170+N171+N172+N173</f>
        <v>3842960</v>
      </c>
      <c r="O165" s="105">
        <f>+O166+O167+O168+O169+O170+O171+O172+O173</f>
        <v>21168330.039999999</v>
      </c>
      <c r="P165" s="107">
        <f t="shared" si="66"/>
        <v>4545669.9600000009</v>
      </c>
      <c r="Q165" s="108">
        <f t="shared" si="72"/>
        <v>82.32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4754100</v>
      </c>
      <c r="I166" s="105">
        <f>+I179+I264+I112</f>
        <v>3544700</v>
      </c>
      <c r="J166" s="109">
        <f t="shared" si="73"/>
        <v>1209400</v>
      </c>
      <c r="K166" s="106">
        <f t="shared" si="74"/>
        <v>74.56</v>
      </c>
      <c r="L166" s="105">
        <f>+L179+L264+L112</f>
        <v>4017900</v>
      </c>
      <c r="M166" s="105">
        <v>3123962</v>
      </c>
      <c r="N166" s="105">
        <f>+N179+N264+N112</f>
        <v>401067</v>
      </c>
      <c r="O166" s="105">
        <f>+O179+O264+O112</f>
        <v>3525029</v>
      </c>
      <c r="P166" s="107">
        <f t="shared" si="66"/>
        <v>492871</v>
      </c>
      <c r="Q166" s="108">
        <f t="shared" si="72"/>
        <v>87.73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597000</v>
      </c>
      <c r="I167" s="105">
        <f>+I206+I296+I139</f>
        <v>438550</v>
      </c>
      <c r="J167" s="109">
        <f t="shared" si="73"/>
        <v>158450</v>
      </c>
      <c r="K167" s="106">
        <f t="shared" si="74"/>
        <v>73.459999999999994</v>
      </c>
      <c r="L167" s="105">
        <f>+L206+L296+L139</f>
        <v>486100</v>
      </c>
      <c r="M167" s="105">
        <v>393206.04000000004</v>
      </c>
      <c r="N167" s="105">
        <f>+N206+N296+N139</f>
        <v>40863</v>
      </c>
      <c r="O167" s="105">
        <f>+O206+O296+O139</f>
        <v>434069.04000000004</v>
      </c>
      <c r="P167" s="107">
        <f t="shared" si="66"/>
        <v>52030.959999999963</v>
      </c>
      <c r="Q167" s="108">
        <f t="shared" si="72"/>
        <v>89.3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2200000</v>
      </c>
      <c r="I170" s="105">
        <f>+I237+I332</f>
        <v>1616748</v>
      </c>
      <c r="J170" s="109">
        <f t="shared" si="73"/>
        <v>583252</v>
      </c>
      <c r="K170" s="106">
        <f t="shared" si="74"/>
        <v>73.489999999999995</v>
      </c>
      <c r="L170" s="105">
        <f>+L237+L332</f>
        <v>1817000</v>
      </c>
      <c r="M170" s="105">
        <v>1450242</v>
      </c>
      <c r="N170" s="105">
        <f>+N237+N332</f>
        <v>162484</v>
      </c>
      <c r="O170" s="105">
        <f>+O237+O332</f>
        <v>1612726</v>
      </c>
      <c r="P170" s="107">
        <f t="shared" si="66"/>
        <v>204274</v>
      </c>
      <c r="Q170" s="108">
        <f t="shared" si="72"/>
        <v>88.76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20822000</v>
      </c>
      <c r="I171" s="105">
        <f>I240+I400</f>
        <v>8851241</v>
      </c>
      <c r="J171" s="109">
        <f t="shared" si="73"/>
        <v>11970759</v>
      </c>
      <c r="K171" s="106">
        <f t="shared" si="74"/>
        <v>42.51</v>
      </c>
      <c r="L171" s="105">
        <f>L240+L400</f>
        <v>9982000</v>
      </c>
      <c r="M171" s="105">
        <v>5327144</v>
      </c>
      <c r="N171" s="105">
        <f>N240+N400</f>
        <v>2565777</v>
      </c>
      <c r="O171" s="105">
        <f>O240+O400</f>
        <v>7892921</v>
      </c>
      <c r="P171" s="107">
        <f t="shared" si="66"/>
        <v>2089079</v>
      </c>
      <c r="Q171" s="108">
        <f t="shared" si="72"/>
        <v>79.069999999999993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9812000</v>
      </c>
      <c r="I172" s="105">
        <f>+I244+I337</f>
        <v>6626024</v>
      </c>
      <c r="J172" s="109">
        <f t="shared" si="73"/>
        <v>3185976</v>
      </c>
      <c r="K172" s="106">
        <f t="shared" si="74"/>
        <v>67.53</v>
      </c>
      <c r="L172" s="105">
        <f>+L244+L337</f>
        <v>8302000</v>
      </c>
      <c r="M172" s="105">
        <v>5926120</v>
      </c>
      <c r="N172" s="105">
        <f>+N244+N337</f>
        <v>672769</v>
      </c>
      <c r="O172" s="105">
        <f>+O244+O337</f>
        <v>6598889</v>
      </c>
      <c r="P172" s="107">
        <f t="shared" si="66"/>
        <v>1703111</v>
      </c>
      <c r="Q172" s="108">
        <f t="shared" si="72"/>
        <v>79.489999999999995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1109000</v>
      </c>
      <c r="I173" s="105">
        <f>+I358+I157</f>
        <v>1108400</v>
      </c>
      <c r="J173" s="109">
        <f t="shared" si="73"/>
        <v>600</v>
      </c>
      <c r="K173" s="106">
        <f t="shared" si="74"/>
        <v>99.95</v>
      </c>
      <c r="L173" s="105">
        <f>+L358+L157</f>
        <v>1109000</v>
      </c>
      <c r="M173" s="105">
        <v>1104696</v>
      </c>
      <c r="N173" s="105">
        <f>+N358+N157</f>
        <v>0</v>
      </c>
      <c r="O173" s="105">
        <f>+O358+O157</f>
        <v>1104696</v>
      </c>
      <c r="P173" s="107">
        <f t="shared" si="66"/>
        <v>4304</v>
      </c>
      <c r="Q173" s="108">
        <f t="shared" si="72"/>
        <v>99.61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21" t="s">
        <v>142</v>
      </c>
      <c r="B177" s="222"/>
      <c r="C177" s="222"/>
      <c r="D177" s="222"/>
      <c r="E177" s="222"/>
      <c r="F177" s="222"/>
      <c r="G177" s="169" t="s">
        <v>143</v>
      </c>
      <c r="H177" s="119">
        <f>H178+H249+H257</f>
        <v>116000</v>
      </c>
      <c r="I177" s="119">
        <f>I178+I249+I257</f>
        <v>83600</v>
      </c>
      <c r="J177" s="119">
        <f>J178+J249+J257</f>
        <v>32400</v>
      </c>
      <c r="K177" s="120">
        <f>ROUND(I177/H177*100,2)</f>
        <v>72.069999999999993</v>
      </c>
      <c r="L177" s="119">
        <f>L178+L249+L257</f>
        <v>90100</v>
      </c>
      <c r="M177" s="121">
        <v>63902</v>
      </c>
      <c r="N177" s="119">
        <f>N178+N249+N257</f>
        <v>18492</v>
      </c>
      <c r="O177" s="122">
        <f>O178+O249+O257</f>
        <v>82394</v>
      </c>
      <c r="P177" s="122">
        <f t="shared" si="66"/>
        <v>7706</v>
      </c>
      <c r="Q177" s="123">
        <f t="shared" si="72"/>
        <v>91.45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116000</v>
      </c>
      <c r="I178" s="105">
        <f>I179+I206+I235+I237+I244+I240</f>
        <v>83600</v>
      </c>
      <c r="J178" s="105">
        <f>J179+J206+J235+J237+J244+J240</f>
        <v>32400</v>
      </c>
      <c r="K178" s="106">
        <f>ROUND(I178/H178*100,2)</f>
        <v>72.069999999999993</v>
      </c>
      <c r="L178" s="105">
        <f t="shared" ref="L178:O178" si="75">L179+L206+L235+L237+L244+L240</f>
        <v>90100</v>
      </c>
      <c r="M178" s="105">
        <v>63902</v>
      </c>
      <c r="N178" s="105">
        <f t="shared" si="75"/>
        <v>18492</v>
      </c>
      <c r="O178" s="105">
        <f t="shared" si="75"/>
        <v>82394</v>
      </c>
      <c r="P178" s="107">
        <f t="shared" si="66"/>
        <v>7706</v>
      </c>
      <c r="Q178" s="108">
        <f t="shared" si="72"/>
        <v>91.45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370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349</v>
      </c>
      <c r="H181" s="109"/>
      <c r="I181" s="109"/>
      <c r="J181" s="109">
        <f t="shared" ref="J181:J205" si="76">H181-I181</f>
        <v>0</v>
      </c>
      <c r="K181" s="106"/>
      <c r="L181" s="109"/>
      <c r="M181" s="110">
        <v>0</v>
      </c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350</v>
      </c>
      <c r="H182" s="109"/>
      <c r="I182" s="109"/>
      <c r="J182" s="109">
        <f t="shared" si="76"/>
        <v>0</v>
      </c>
      <c r="K182" s="106"/>
      <c r="L182" s="109"/>
      <c r="M182" s="110">
        <v>0</v>
      </c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281</v>
      </c>
      <c r="H183" s="109"/>
      <c r="I183" s="109"/>
      <c r="J183" s="109">
        <f t="shared" si="76"/>
        <v>0</v>
      </c>
      <c r="K183" s="106"/>
      <c r="L183" s="109"/>
      <c r="M183" s="110">
        <v>0</v>
      </c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282</v>
      </c>
      <c r="H184" s="109"/>
      <c r="I184" s="109"/>
      <c r="J184" s="109">
        <f t="shared" si="76"/>
        <v>0</v>
      </c>
      <c r="K184" s="106"/>
      <c r="L184" s="109"/>
      <c r="M184" s="110">
        <v>0</v>
      </c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283</v>
      </c>
      <c r="H185" s="109"/>
      <c r="I185" s="109"/>
      <c r="J185" s="109">
        <f t="shared" si="76"/>
        <v>0</v>
      </c>
      <c r="K185" s="106"/>
      <c r="L185" s="109"/>
      <c r="M185" s="110">
        <v>0</v>
      </c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284</v>
      </c>
      <c r="H186" s="109"/>
      <c r="I186" s="109"/>
      <c r="J186" s="109">
        <f t="shared" si="76"/>
        <v>0</v>
      </c>
      <c r="K186" s="106"/>
      <c r="L186" s="109"/>
      <c r="M186" s="110">
        <v>0</v>
      </c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285</v>
      </c>
      <c r="H187" s="109"/>
      <c r="I187" s="109"/>
      <c r="J187" s="109">
        <f t="shared" si="76"/>
        <v>0</v>
      </c>
      <c r="K187" s="106"/>
      <c r="L187" s="109"/>
      <c r="M187" s="110">
        <v>0</v>
      </c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298</v>
      </c>
      <c r="H188" s="109"/>
      <c r="I188" s="109"/>
      <c r="J188" s="109">
        <f t="shared" si="76"/>
        <v>0</v>
      </c>
      <c r="K188" s="106"/>
      <c r="L188" s="109"/>
      <c r="M188" s="110">
        <v>0</v>
      </c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351</v>
      </c>
      <c r="H189" s="109"/>
      <c r="I189" s="109"/>
      <c r="J189" s="109">
        <f t="shared" si="76"/>
        <v>0</v>
      </c>
      <c r="K189" s="106"/>
      <c r="L189" s="109"/>
      <c r="M189" s="110">
        <v>0</v>
      </c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288</v>
      </c>
      <c r="H190" s="109"/>
      <c r="I190" s="109"/>
      <c r="J190" s="109">
        <f t="shared" si="76"/>
        <v>0</v>
      </c>
      <c r="K190" s="106"/>
      <c r="L190" s="109"/>
      <c r="M190" s="110">
        <v>0</v>
      </c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299</v>
      </c>
      <c r="H191" s="109"/>
      <c r="I191" s="109"/>
      <c r="J191" s="109">
        <f t="shared" si="76"/>
        <v>0</v>
      </c>
      <c r="K191" s="106"/>
      <c r="L191" s="109"/>
      <c r="M191" s="110">
        <v>0</v>
      </c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300</v>
      </c>
      <c r="H192" s="109"/>
      <c r="I192" s="109"/>
      <c r="J192" s="109">
        <f t="shared" si="76"/>
        <v>0</v>
      </c>
      <c r="K192" s="106"/>
      <c r="L192" s="109"/>
      <c r="M192" s="110">
        <v>0</v>
      </c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274</v>
      </c>
      <c r="H193" s="109"/>
      <c r="I193" s="109"/>
      <c r="J193" s="109">
        <f t="shared" si="76"/>
        <v>0</v>
      </c>
      <c r="K193" s="106"/>
      <c r="L193" s="109"/>
      <c r="M193" s="110">
        <v>0</v>
      </c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301</v>
      </c>
      <c r="H194" s="109"/>
      <c r="I194" s="109"/>
      <c r="J194" s="109">
        <f t="shared" si="76"/>
        <v>0</v>
      </c>
      <c r="K194" s="106"/>
      <c r="L194" s="109"/>
      <c r="M194" s="110">
        <v>0</v>
      </c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276</v>
      </c>
      <c r="H195" s="109"/>
      <c r="I195" s="109"/>
      <c r="J195" s="109">
        <f t="shared" si="76"/>
        <v>0</v>
      </c>
      <c r="K195" s="106"/>
      <c r="L195" s="109"/>
      <c r="M195" s="110">
        <v>0</v>
      </c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275</v>
      </c>
      <c r="H196" s="109"/>
      <c r="I196" s="109"/>
      <c r="J196" s="109">
        <f t="shared" si="76"/>
        <v>0</v>
      </c>
      <c r="K196" s="106"/>
      <c r="L196" s="109"/>
      <c r="M196" s="110">
        <v>0</v>
      </c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>
        <v>0</v>
      </c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352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>
        <v>0</v>
      </c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353</v>
      </c>
      <c r="H201" s="109"/>
      <c r="I201" s="109"/>
      <c r="J201" s="109">
        <f t="shared" si="76"/>
        <v>0</v>
      </c>
      <c r="K201" s="106"/>
      <c r="L201" s="109"/>
      <c r="M201" s="110">
        <v>0</v>
      </c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354</v>
      </c>
      <c r="H202" s="109"/>
      <c r="I202" s="109"/>
      <c r="J202" s="109">
        <f t="shared" si="76"/>
        <v>0</v>
      </c>
      <c r="K202" s="106"/>
      <c r="L202" s="109"/>
      <c r="M202" s="110">
        <v>0</v>
      </c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>
        <v>0</v>
      </c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>
        <v>0</v>
      </c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>
        <v>0</v>
      </c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104000</v>
      </c>
      <c r="I206" s="105">
        <f>I207+I218+I219+I223+I226+I227+I228+I229</f>
        <v>72150</v>
      </c>
      <c r="J206" s="105">
        <f>J207+J218+J219+J223+J226+J227+J228+J229</f>
        <v>31850</v>
      </c>
      <c r="K206" s="106">
        <f>ROUND(I206/H206*100,2)</f>
        <v>69.38</v>
      </c>
      <c r="L206" s="105">
        <f>L207+L218+L219+L223+L226+L227+L228+L229</f>
        <v>78100</v>
      </c>
      <c r="M206" s="105">
        <v>56282</v>
      </c>
      <c r="N206" s="105">
        <f>N207+N218+N219+N223+N226+N227+N228+N229</f>
        <v>14721</v>
      </c>
      <c r="O206" s="105">
        <f t="shared" ref="O206" si="79">O207+O218+O219+O223+O226+O227+O228+O229</f>
        <v>71003</v>
      </c>
      <c r="P206" s="107">
        <f t="shared" si="78"/>
        <v>7097</v>
      </c>
      <c r="Q206" s="108">
        <f t="shared" ref="Q206:Q246" si="80">ROUND(O206/L206*100,2)</f>
        <v>90.91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104000</v>
      </c>
      <c r="I207" s="105">
        <f>SUM(I208:I217)</f>
        <v>72150</v>
      </c>
      <c r="J207" s="105">
        <f>SUM(J208:J217)</f>
        <v>31850</v>
      </c>
      <c r="K207" s="106">
        <f>ROUND(I207/H207*100,2)</f>
        <v>69.38</v>
      </c>
      <c r="L207" s="105">
        <f>SUM(L208:L217)</f>
        <v>78100</v>
      </c>
      <c r="M207" s="96">
        <v>56282</v>
      </c>
      <c r="N207" s="105">
        <f>SUM(N208:N217)</f>
        <v>14721</v>
      </c>
      <c r="O207" s="107">
        <f>SUM(O208:O217)</f>
        <v>71003</v>
      </c>
      <c r="P207" s="107">
        <f t="shared" si="78"/>
        <v>7097</v>
      </c>
      <c r="Q207" s="108">
        <f t="shared" si="80"/>
        <v>90.91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>
        <v>0</v>
      </c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303</v>
      </c>
      <c r="H209" s="109"/>
      <c r="I209" s="109"/>
      <c r="J209" s="109">
        <f t="shared" si="81"/>
        <v>0</v>
      </c>
      <c r="K209" s="106"/>
      <c r="L209" s="109"/>
      <c r="M209" s="110">
        <v>0</v>
      </c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>
        <v>45000</v>
      </c>
      <c r="I210" s="109">
        <v>27050</v>
      </c>
      <c r="J210" s="109">
        <f t="shared" si="81"/>
        <v>17950</v>
      </c>
      <c r="K210" s="106">
        <f t="shared" ref="K210:K217" si="83">ROUND(I210/H210*100,2)</f>
        <v>60.11</v>
      </c>
      <c r="L210" s="109">
        <v>28000</v>
      </c>
      <c r="M210" s="110">
        <v>18750</v>
      </c>
      <c r="N210" s="109">
        <v>8300</v>
      </c>
      <c r="O210" s="111">
        <f t="shared" si="82"/>
        <v>27050</v>
      </c>
      <c r="P210" s="111">
        <f t="shared" si="78"/>
        <v>950</v>
      </c>
      <c r="Q210" s="108">
        <f t="shared" si="80"/>
        <v>96.61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>
        <v>8000</v>
      </c>
      <c r="I211" s="109">
        <v>6600</v>
      </c>
      <c r="J211" s="109">
        <f t="shared" si="81"/>
        <v>1400</v>
      </c>
      <c r="K211" s="106"/>
      <c r="L211" s="109">
        <v>7000</v>
      </c>
      <c r="M211" s="110">
        <v>4091</v>
      </c>
      <c r="N211" s="109">
        <v>1619</v>
      </c>
      <c r="O211" s="111">
        <f t="shared" si="82"/>
        <v>5710</v>
      </c>
      <c r="P211" s="111">
        <f t="shared" si="78"/>
        <v>1290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355</v>
      </c>
      <c r="H212" s="109"/>
      <c r="I212" s="109"/>
      <c r="J212" s="109">
        <f t="shared" si="81"/>
        <v>0</v>
      </c>
      <c r="K212" s="106"/>
      <c r="L212" s="109"/>
      <c r="M212" s="110">
        <v>0</v>
      </c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356</v>
      </c>
      <c r="H213" s="109"/>
      <c r="I213" s="109"/>
      <c r="J213" s="109">
        <f t="shared" si="81"/>
        <v>0</v>
      </c>
      <c r="K213" s="106"/>
      <c r="L213" s="109"/>
      <c r="M213" s="110">
        <v>0</v>
      </c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357</v>
      </c>
      <c r="H214" s="109"/>
      <c r="I214" s="109"/>
      <c r="J214" s="109">
        <f t="shared" si="81"/>
        <v>0</v>
      </c>
      <c r="K214" s="106"/>
      <c r="L214" s="109"/>
      <c r="M214" s="110">
        <v>0</v>
      </c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358</v>
      </c>
      <c r="H215" s="109">
        <v>5000</v>
      </c>
      <c r="I215" s="109">
        <v>3800</v>
      </c>
      <c r="J215" s="109">
        <f t="shared" si="81"/>
        <v>1200</v>
      </c>
      <c r="K215" s="106">
        <f t="shared" si="83"/>
        <v>76</v>
      </c>
      <c r="L215" s="109">
        <v>4100</v>
      </c>
      <c r="M215" s="110">
        <v>3198</v>
      </c>
      <c r="N215" s="109">
        <v>473</v>
      </c>
      <c r="O215" s="111">
        <f t="shared" si="82"/>
        <v>3671</v>
      </c>
      <c r="P215" s="111">
        <f t="shared" si="78"/>
        <v>429</v>
      </c>
      <c r="Q215" s="108">
        <f t="shared" si="80"/>
        <v>89.54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>
        <v>6000</v>
      </c>
      <c r="I216" s="109">
        <v>4900</v>
      </c>
      <c r="J216" s="109">
        <f t="shared" si="81"/>
        <v>1100</v>
      </c>
      <c r="K216" s="106">
        <f t="shared" si="83"/>
        <v>81.67</v>
      </c>
      <c r="L216" s="109">
        <v>6000</v>
      </c>
      <c r="M216" s="110">
        <v>4800</v>
      </c>
      <c r="N216" s="109">
        <v>0</v>
      </c>
      <c r="O216" s="111">
        <f t="shared" si="82"/>
        <v>4800</v>
      </c>
      <c r="P216" s="111">
        <f t="shared" si="78"/>
        <v>1200</v>
      </c>
      <c r="Q216" s="108">
        <f t="shared" si="80"/>
        <v>80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>
        <v>40000</v>
      </c>
      <c r="I217" s="109">
        <v>29800</v>
      </c>
      <c r="J217" s="109">
        <f t="shared" si="81"/>
        <v>10200</v>
      </c>
      <c r="K217" s="106">
        <f t="shared" si="83"/>
        <v>74.5</v>
      </c>
      <c r="L217" s="109">
        <v>33000</v>
      </c>
      <c r="M217" s="110">
        <v>25443</v>
      </c>
      <c r="N217" s="109">
        <v>4329</v>
      </c>
      <c r="O217" s="111">
        <f t="shared" si="82"/>
        <v>29772</v>
      </c>
      <c r="P217" s="111">
        <f t="shared" si="78"/>
        <v>3228</v>
      </c>
      <c r="Q217" s="108">
        <f t="shared" si="80"/>
        <v>90.22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>
        <v>0</v>
      </c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309</v>
      </c>
      <c r="H220" s="109"/>
      <c r="I220" s="109"/>
      <c r="J220" s="109">
        <f t="shared" si="81"/>
        <v>0</v>
      </c>
      <c r="K220" s="106"/>
      <c r="L220" s="109"/>
      <c r="M220" s="110">
        <v>0</v>
      </c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359</v>
      </c>
      <c r="H221" s="109"/>
      <c r="I221" s="109"/>
      <c r="J221" s="109">
        <f t="shared" si="81"/>
        <v>0</v>
      </c>
      <c r="K221" s="106"/>
      <c r="L221" s="109"/>
      <c r="M221" s="110">
        <v>0</v>
      </c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>
        <v>0</v>
      </c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360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>
        <v>0</v>
      </c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271</v>
      </c>
      <c r="H225" s="109"/>
      <c r="I225" s="109"/>
      <c r="J225" s="109">
        <f t="shared" si="81"/>
        <v>0</v>
      </c>
      <c r="K225" s="106"/>
      <c r="L225" s="109"/>
      <c r="M225" s="110">
        <v>0</v>
      </c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361</v>
      </c>
      <c r="H226" s="109"/>
      <c r="I226" s="109"/>
      <c r="J226" s="109">
        <f t="shared" si="81"/>
        <v>0</v>
      </c>
      <c r="K226" s="106"/>
      <c r="L226" s="109"/>
      <c r="M226" s="110">
        <v>0</v>
      </c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>
        <v>0</v>
      </c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362</v>
      </c>
      <c r="H228" s="109"/>
      <c r="I228" s="109"/>
      <c r="J228" s="109">
        <f t="shared" si="81"/>
        <v>0</v>
      </c>
      <c r="K228" s="106"/>
      <c r="L228" s="109"/>
      <c r="M228" s="110">
        <v>0</v>
      </c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292</v>
      </c>
      <c r="H230" s="109"/>
      <c r="I230" s="109"/>
      <c r="J230" s="109">
        <f t="shared" si="81"/>
        <v>0</v>
      </c>
      <c r="K230" s="106"/>
      <c r="L230" s="109"/>
      <c r="M230" s="110">
        <v>0</v>
      </c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327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>
        <v>0</v>
      </c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291</v>
      </c>
      <c r="H233" s="109"/>
      <c r="I233" s="109"/>
      <c r="J233" s="109">
        <f t="shared" si="81"/>
        <v>0</v>
      </c>
      <c r="K233" s="106"/>
      <c r="L233" s="109"/>
      <c r="M233" s="110">
        <v>0</v>
      </c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>
        <v>0</v>
      </c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290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>
        <v>0</v>
      </c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364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363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>
        <v>0</v>
      </c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333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266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>
        <v>0</v>
      </c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>
        <v>0</v>
      </c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12000</v>
      </c>
      <c r="I244" s="105">
        <f>I246</f>
        <v>11450</v>
      </c>
      <c r="J244" s="109">
        <f t="shared" si="81"/>
        <v>550</v>
      </c>
      <c r="K244" s="106">
        <f>ROUND(I244/H244*100,2)</f>
        <v>95.42</v>
      </c>
      <c r="L244" s="105">
        <f>L246</f>
        <v>12000</v>
      </c>
      <c r="M244" s="96">
        <v>7620</v>
      </c>
      <c r="N244" s="105">
        <f>N246</f>
        <v>3771</v>
      </c>
      <c r="O244" s="107">
        <f>O246</f>
        <v>11391</v>
      </c>
      <c r="P244" s="107">
        <f t="shared" si="78"/>
        <v>609</v>
      </c>
      <c r="Q244" s="108">
        <f t="shared" si="80"/>
        <v>94.93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12000</v>
      </c>
      <c r="I246" s="105">
        <f>I248+I247</f>
        <v>11450</v>
      </c>
      <c r="J246" s="109">
        <f t="shared" si="81"/>
        <v>550</v>
      </c>
      <c r="K246" s="106">
        <f>ROUND(I246/H246*100,2)</f>
        <v>95.42</v>
      </c>
      <c r="L246" s="105">
        <f>L248+L247</f>
        <v>12000</v>
      </c>
      <c r="M246" s="96">
        <v>7620</v>
      </c>
      <c r="N246" s="105">
        <f>N248+N247</f>
        <v>3771</v>
      </c>
      <c r="O246" s="107">
        <f>O248+O247</f>
        <v>11391</v>
      </c>
      <c r="P246" s="107">
        <f t="shared" si="78"/>
        <v>609</v>
      </c>
      <c r="Q246" s="108">
        <f t="shared" si="80"/>
        <v>94.93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289</v>
      </c>
      <c r="H247" s="109"/>
      <c r="I247" s="109"/>
      <c r="J247" s="109">
        <f t="shared" si="81"/>
        <v>0</v>
      </c>
      <c r="K247" s="106"/>
      <c r="L247" s="109"/>
      <c r="M247" s="110">
        <v>0</v>
      </c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12000</v>
      </c>
      <c r="I248" s="109">
        <v>11450</v>
      </c>
      <c r="J248" s="109">
        <f t="shared" si="81"/>
        <v>550</v>
      </c>
      <c r="K248" s="106">
        <f>ROUND(I248/H248*100,2)</f>
        <v>95.42</v>
      </c>
      <c r="L248" s="109">
        <v>12000</v>
      </c>
      <c r="M248" s="110">
        <v>7620</v>
      </c>
      <c r="N248" s="109">
        <v>3771</v>
      </c>
      <c r="O248" s="111">
        <f t="shared" si="93"/>
        <v>11391</v>
      </c>
      <c r="P248" s="111">
        <f t="shared" si="94"/>
        <v>609</v>
      </c>
      <c r="Q248" s="108">
        <f t="shared" ref="Q248:Q303" si="95">ROUND(O248/L248*100,2)</f>
        <v>94.93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369</v>
      </c>
      <c r="H252" s="109"/>
      <c r="I252" s="109"/>
      <c r="J252" s="109">
        <f t="shared" si="81"/>
        <v>0</v>
      </c>
      <c r="K252" s="106"/>
      <c r="L252" s="109"/>
      <c r="M252" s="110">
        <v>0</v>
      </c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>
        <v>0</v>
      </c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>
        <v>0</v>
      </c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367</v>
      </c>
      <c r="H255" s="109"/>
      <c r="I255" s="109"/>
      <c r="J255" s="109">
        <f t="shared" si="81"/>
        <v>0</v>
      </c>
      <c r="K255" s="106"/>
      <c r="L255" s="109"/>
      <c r="M255" s="110">
        <v>0</v>
      </c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368</v>
      </c>
      <c r="H256" s="109"/>
      <c r="I256" s="109"/>
      <c r="J256" s="109">
        <f t="shared" si="81"/>
        <v>0</v>
      </c>
      <c r="K256" s="106"/>
      <c r="L256" s="109"/>
      <c r="M256" s="110">
        <v>0</v>
      </c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0</v>
      </c>
      <c r="N257" s="114"/>
      <c r="O257" s="117">
        <f t="shared" si="96"/>
        <v>0</v>
      </c>
      <c r="P257" s="117">
        <f t="shared" si="94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116000</v>
      </c>
      <c r="I261" s="105">
        <f>I177-I260</f>
        <v>83600</v>
      </c>
      <c r="J261" s="105">
        <f>H261-I261</f>
        <v>32400</v>
      </c>
      <c r="K261" s="106">
        <f t="shared" ref="K261:K308" si="97">ROUND(I261/H261*100,2)</f>
        <v>72.069999999999993</v>
      </c>
      <c r="L261" s="105">
        <f>L177-L260</f>
        <v>90100</v>
      </c>
      <c r="M261" s="105">
        <v>63902</v>
      </c>
      <c r="N261" s="105">
        <f>N177-N260</f>
        <v>18492</v>
      </c>
      <c r="O261" s="105">
        <f>O177-O260</f>
        <v>82394</v>
      </c>
      <c r="P261" s="107">
        <f t="shared" si="94"/>
        <v>7706</v>
      </c>
      <c r="Q261" s="108">
        <f t="shared" si="95"/>
        <v>91.45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21" t="s">
        <v>165</v>
      </c>
      <c r="B262" s="222"/>
      <c r="C262" s="222"/>
      <c r="D262" s="222"/>
      <c r="E262" s="222"/>
      <c r="F262" s="222"/>
      <c r="G262" s="169" t="s">
        <v>166</v>
      </c>
      <c r="H262" s="119">
        <f>H263+H361+H369+H373</f>
        <v>17243100</v>
      </c>
      <c r="I262" s="119">
        <f>I263+I361+I369+I373</f>
        <v>12142122</v>
      </c>
      <c r="J262" s="119">
        <f>J263+J361+J369+J373</f>
        <v>5100978</v>
      </c>
      <c r="K262" s="120">
        <f t="shared" si="97"/>
        <v>70.42</v>
      </c>
      <c r="L262" s="119">
        <f>L263+L361+L369+L373</f>
        <v>14528900</v>
      </c>
      <c r="M262" s="121">
        <v>10515560.039999999</v>
      </c>
      <c r="N262" s="119">
        <f>N263+N361+N369+N373</f>
        <v>1199092</v>
      </c>
      <c r="O262" s="122">
        <f>O263+O361+O369+O373</f>
        <v>11714652.039999999</v>
      </c>
      <c r="P262" s="122">
        <f t="shared" si="94"/>
        <v>2814247.9600000009</v>
      </c>
      <c r="Q262" s="123">
        <f t="shared" si="95"/>
        <v>80.63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17243100</v>
      </c>
      <c r="I263" s="105">
        <f>I264+I296+I329+I332+I337+I358</f>
        <v>12142122</v>
      </c>
      <c r="J263" s="105">
        <f>J264+J296+J329+J332+J337+J358</f>
        <v>5100978</v>
      </c>
      <c r="K263" s="106">
        <f t="shared" si="97"/>
        <v>70.42</v>
      </c>
      <c r="L263" s="105">
        <f>L264+L296+L329+L332+L337+L358</f>
        <v>14528900</v>
      </c>
      <c r="M263" s="96">
        <v>10829328.039999999</v>
      </c>
      <c r="N263" s="105">
        <f>N264+N296+N329+N332+N337+N358</f>
        <v>1258691</v>
      </c>
      <c r="O263" s="107">
        <f>O264+O296+O329+O332+O337+O358</f>
        <v>12088019.039999999</v>
      </c>
      <c r="P263" s="107">
        <f t="shared" si="94"/>
        <v>2440880.9600000009</v>
      </c>
      <c r="Q263" s="108">
        <f t="shared" si="95"/>
        <v>83.2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4754100</v>
      </c>
      <c r="I264" s="105">
        <f>I265+I282+I289</f>
        <v>3544700</v>
      </c>
      <c r="J264" s="105">
        <f>J265+J282+J289</f>
        <v>1209400</v>
      </c>
      <c r="K264" s="106">
        <f t="shared" si="97"/>
        <v>74.56</v>
      </c>
      <c r="L264" s="105">
        <f>L265+L282+L289</f>
        <v>4017900</v>
      </c>
      <c r="M264" s="96">
        <v>3123962</v>
      </c>
      <c r="N264" s="105">
        <f>N265+N282+N289</f>
        <v>401067</v>
      </c>
      <c r="O264" s="105">
        <f>O265+O282+O289</f>
        <v>3525029</v>
      </c>
      <c r="P264" s="107">
        <f t="shared" si="94"/>
        <v>492871</v>
      </c>
      <c r="Q264" s="108">
        <f t="shared" si="95"/>
        <v>87.73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4612600</v>
      </c>
      <c r="I265" s="105">
        <f>SUM(I266:I281)</f>
        <v>3448600</v>
      </c>
      <c r="J265" s="105">
        <f>SUM(J266:J281)</f>
        <v>1164000</v>
      </c>
      <c r="K265" s="106">
        <f t="shared" si="97"/>
        <v>74.760000000000005</v>
      </c>
      <c r="L265" s="105">
        <f>SUM(L266:L281)</f>
        <v>3901900</v>
      </c>
      <c r="M265" s="96">
        <v>3036721</v>
      </c>
      <c r="N265" s="105">
        <f>SUM(N266:N281)</f>
        <v>392243</v>
      </c>
      <c r="O265" s="107">
        <f>SUM(O266:O281)</f>
        <v>3428964</v>
      </c>
      <c r="P265" s="107">
        <f t="shared" si="94"/>
        <v>472936</v>
      </c>
      <c r="Q265" s="108">
        <f t="shared" si="95"/>
        <v>87.88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4046000</v>
      </c>
      <c r="I266" s="109">
        <v>3056600</v>
      </c>
      <c r="J266" s="109">
        <f t="shared" ref="J266:J295" si="98">H266-I266</f>
        <v>989400</v>
      </c>
      <c r="K266" s="106">
        <f t="shared" si="97"/>
        <v>75.55</v>
      </c>
      <c r="L266" s="109">
        <v>3440800</v>
      </c>
      <c r="M266" s="110">
        <v>2679576</v>
      </c>
      <c r="N266" s="109">
        <v>376525</v>
      </c>
      <c r="O266" s="111">
        <f t="shared" ref="O266:O281" si="99">M266+N266</f>
        <v>3056101</v>
      </c>
      <c r="P266" s="111">
        <f t="shared" si="94"/>
        <v>384699</v>
      </c>
      <c r="Q266" s="108">
        <f t="shared" si="95"/>
        <v>88.82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281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>
        <v>0</v>
      </c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282</v>
      </c>
      <c r="H268" s="109"/>
      <c r="I268" s="109"/>
      <c r="J268" s="109">
        <f t="shared" si="98"/>
        <v>0</v>
      </c>
      <c r="K268" s="106"/>
      <c r="L268" s="109"/>
      <c r="M268" s="110">
        <v>0</v>
      </c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280</v>
      </c>
      <c r="H269" s="109">
        <v>308000</v>
      </c>
      <c r="I269" s="109">
        <v>192500</v>
      </c>
      <c r="J269" s="109">
        <f t="shared" si="98"/>
        <v>115500</v>
      </c>
      <c r="K269" s="106"/>
      <c r="L269" s="109">
        <v>240700</v>
      </c>
      <c r="M269" s="110">
        <v>183755</v>
      </c>
      <c r="N269" s="109">
        <v>8732</v>
      </c>
      <c r="O269" s="111">
        <f t="shared" si="99"/>
        <v>192487</v>
      </c>
      <c r="P269" s="111">
        <f t="shared" si="94"/>
        <v>48213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283</v>
      </c>
      <c r="H270" s="109">
        <v>21600</v>
      </c>
      <c r="I270" s="109">
        <v>12000</v>
      </c>
      <c r="J270" s="109">
        <f t="shared" si="98"/>
        <v>9600</v>
      </c>
      <c r="K270" s="106"/>
      <c r="L270" s="109">
        <v>14300</v>
      </c>
      <c r="M270" s="110">
        <v>9581</v>
      </c>
      <c r="N270" s="109">
        <v>2201</v>
      </c>
      <c r="O270" s="111">
        <f t="shared" si="99"/>
        <v>11782</v>
      </c>
      <c r="P270" s="111">
        <f t="shared" si="94"/>
        <v>2518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284</v>
      </c>
      <c r="H271" s="109"/>
      <c r="I271" s="109"/>
      <c r="J271" s="109">
        <f t="shared" si="98"/>
        <v>0</v>
      </c>
      <c r="K271" s="106"/>
      <c r="L271" s="109"/>
      <c r="M271" s="110">
        <v>0</v>
      </c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285</v>
      </c>
      <c r="H272" s="109"/>
      <c r="I272" s="109"/>
      <c r="J272" s="109">
        <f t="shared" si="98"/>
        <v>0</v>
      </c>
      <c r="K272" s="106"/>
      <c r="L272" s="109"/>
      <c r="M272" s="110">
        <v>0</v>
      </c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286</v>
      </c>
      <c r="H273" s="109"/>
      <c r="I273" s="109"/>
      <c r="J273" s="109">
        <f t="shared" si="98"/>
        <v>0</v>
      </c>
      <c r="K273" s="106"/>
      <c r="L273" s="109"/>
      <c r="M273" s="110">
        <v>0</v>
      </c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287</v>
      </c>
      <c r="H274" s="109"/>
      <c r="I274" s="109"/>
      <c r="J274" s="109">
        <f t="shared" si="98"/>
        <v>0</v>
      </c>
      <c r="K274" s="106"/>
      <c r="L274" s="109"/>
      <c r="M274" s="110">
        <v>0</v>
      </c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288</v>
      </c>
      <c r="H275" s="109"/>
      <c r="I275" s="109"/>
      <c r="J275" s="109">
        <f t="shared" si="98"/>
        <v>0</v>
      </c>
      <c r="K275" s="106"/>
      <c r="L275" s="109"/>
      <c r="M275" s="110">
        <v>0</v>
      </c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110000</v>
      </c>
      <c r="J276" s="109">
        <f t="shared" si="98"/>
        <v>0</v>
      </c>
      <c r="K276" s="106">
        <f t="shared" si="97"/>
        <v>100</v>
      </c>
      <c r="L276" s="109">
        <v>110000</v>
      </c>
      <c r="M276" s="110">
        <v>91264</v>
      </c>
      <c r="N276" s="109">
        <v>0</v>
      </c>
      <c r="O276" s="111">
        <f t="shared" si="99"/>
        <v>91264</v>
      </c>
      <c r="P276" s="111">
        <f t="shared" si="94"/>
        <v>18736</v>
      </c>
      <c r="Q276" s="108">
        <f t="shared" si="95"/>
        <v>82.97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300</v>
      </c>
      <c r="J277" s="109">
        <f t="shared" si="98"/>
        <v>700</v>
      </c>
      <c r="K277" s="106">
        <f t="shared" si="97"/>
        <v>30</v>
      </c>
      <c r="L277" s="109">
        <v>300</v>
      </c>
      <c r="M277" s="110">
        <v>161</v>
      </c>
      <c r="N277" s="109">
        <v>46</v>
      </c>
      <c r="O277" s="111">
        <f t="shared" si="99"/>
        <v>207</v>
      </c>
      <c r="P277" s="111">
        <f t="shared" si="94"/>
        <v>93</v>
      </c>
      <c r="Q277" s="108">
        <f t="shared" si="95"/>
        <v>69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274</v>
      </c>
      <c r="H278" s="109"/>
      <c r="I278" s="109"/>
      <c r="J278" s="109">
        <f t="shared" si="98"/>
        <v>0</v>
      </c>
      <c r="K278" s="106"/>
      <c r="L278" s="109"/>
      <c r="M278" s="110">
        <v>0</v>
      </c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413</v>
      </c>
      <c r="H279" s="109"/>
      <c r="I279" s="109"/>
      <c r="J279" s="109">
        <f t="shared" si="98"/>
        <v>0</v>
      </c>
      <c r="K279" s="106"/>
      <c r="L279" s="109"/>
      <c r="M279" s="110">
        <v>0</v>
      </c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276</v>
      </c>
      <c r="H280" s="109">
        <v>126000</v>
      </c>
      <c r="I280" s="109">
        <v>77200</v>
      </c>
      <c r="J280" s="109">
        <f t="shared" si="98"/>
        <v>48800</v>
      </c>
      <c r="K280" s="106">
        <f t="shared" si="97"/>
        <v>61.27</v>
      </c>
      <c r="L280" s="109">
        <v>95800</v>
      </c>
      <c r="M280" s="110">
        <v>72384</v>
      </c>
      <c r="N280" s="109">
        <v>4739</v>
      </c>
      <c r="O280" s="111">
        <f t="shared" si="99"/>
        <v>77123</v>
      </c>
      <c r="P280" s="111">
        <f t="shared" si="94"/>
        <v>18677</v>
      </c>
      <c r="Q280" s="108">
        <f t="shared" si="95"/>
        <v>80.5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275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>
        <v>0</v>
      </c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317</v>
      </c>
      <c r="H282" s="105">
        <f>H286+H288+H287</f>
        <v>31000</v>
      </c>
      <c r="I282" s="105">
        <f>I286+I288+I287</f>
        <v>21600</v>
      </c>
      <c r="J282" s="109">
        <f t="shared" si="98"/>
        <v>9400</v>
      </c>
      <c r="K282" s="106"/>
      <c r="L282" s="105">
        <f>L286+L288+L287</f>
        <v>31000</v>
      </c>
      <c r="M282" s="96">
        <v>21600</v>
      </c>
      <c r="N282" s="105">
        <f>N286+N288+N287</f>
        <v>0</v>
      </c>
      <c r="O282" s="107">
        <f t="shared" ref="O282" si="100">O286+O288+O287</f>
        <v>21600</v>
      </c>
      <c r="P282" s="107">
        <f t="shared" si="94"/>
        <v>9400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277</v>
      </c>
      <c r="H283" s="109"/>
      <c r="I283" s="109"/>
      <c r="J283" s="109">
        <f t="shared" si="98"/>
        <v>0</v>
      </c>
      <c r="K283" s="106"/>
      <c r="L283" s="109"/>
      <c r="M283" s="110">
        <v>0</v>
      </c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278</v>
      </c>
      <c r="H284" s="109"/>
      <c r="I284" s="109"/>
      <c r="J284" s="109">
        <f t="shared" si="98"/>
        <v>0</v>
      </c>
      <c r="K284" s="106"/>
      <c r="L284" s="109"/>
      <c r="M284" s="110">
        <v>0</v>
      </c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279</v>
      </c>
      <c r="H285" s="109"/>
      <c r="I285" s="109"/>
      <c r="J285" s="109">
        <f t="shared" si="98"/>
        <v>0</v>
      </c>
      <c r="K285" s="106"/>
      <c r="L285" s="109"/>
      <c r="M285" s="110">
        <v>0</v>
      </c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412</v>
      </c>
      <c r="H286" s="109"/>
      <c r="I286" s="109"/>
      <c r="J286" s="109">
        <f t="shared" si="98"/>
        <v>0</v>
      </c>
      <c r="K286" s="106"/>
      <c r="L286" s="109"/>
      <c r="M286" s="110">
        <v>0</v>
      </c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31000</v>
      </c>
      <c r="I287" s="109">
        <v>21600</v>
      </c>
      <c r="J287" s="109">
        <f t="shared" si="98"/>
        <v>9400</v>
      </c>
      <c r="K287" s="106"/>
      <c r="L287" s="109">
        <v>31000</v>
      </c>
      <c r="M287" s="110">
        <v>21600</v>
      </c>
      <c r="N287" s="109">
        <v>0</v>
      </c>
      <c r="O287" s="111">
        <f t="shared" si="101"/>
        <v>21600</v>
      </c>
      <c r="P287" s="111">
        <f t="shared" si="94"/>
        <v>9400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269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>
        <v>0</v>
      </c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110500</v>
      </c>
      <c r="I289" s="105">
        <f>SUM(I290+I291+I292+I293+I294+I295)</f>
        <v>74500</v>
      </c>
      <c r="J289" s="109">
        <f t="shared" si="98"/>
        <v>36000</v>
      </c>
      <c r="K289" s="106">
        <f t="shared" si="97"/>
        <v>67.42</v>
      </c>
      <c r="L289" s="105">
        <f>SUM(L290+L291+L292+L293+L294+L295)</f>
        <v>85000</v>
      </c>
      <c r="M289" s="96">
        <v>65641</v>
      </c>
      <c r="N289" s="105">
        <f>SUM(N290+N291+N292+N293+N294+N295)</f>
        <v>8824</v>
      </c>
      <c r="O289" s="107">
        <f>SUM(O290+O291+O292+O293+O294+O295)</f>
        <v>74465</v>
      </c>
      <c r="P289" s="107">
        <f t="shared" si="94"/>
        <v>10535</v>
      </c>
      <c r="Q289" s="108">
        <f t="shared" si="95"/>
        <v>87.61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>
        <v>0</v>
      </c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>
        <v>0</v>
      </c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>
        <v>0</v>
      </c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>
        <v>0</v>
      </c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>
        <v>0</v>
      </c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110500</v>
      </c>
      <c r="I295" s="109">
        <v>74500</v>
      </c>
      <c r="J295" s="109">
        <f t="shared" si="98"/>
        <v>36000</v>
      </c>
      <c r="K295" s="106">
        <f t="shared" si="97"/>
        <v>67.42</v>
      </c>
      <c r="L295" s="109">
        <v>85000</v>
      </c>
      <c r="M295" s="110">
        <v>65641</v>
      </c>
      <c r="N295" s="109">
        <v>8824</v>
      </c>
      <c r="O295" s="111">
        <f t="shared" si="102"/>
        <v>74465</v>
      </c>
      <c r="P295" s="111">
        <f t="shared" si="94"/>
        <v>10535</v>
      </c>
      <c r="Q295" s="108">
        <f t="shared" si="95"/>
        <v>87.61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489000</v>
      </c>
      <c r="I296" s="105">
        <f>I297+I308+I309+I313+I316+I317+I318+I319+I320+I321+I322</f>
        <v>366100</v>
      </c>
      <c r="J296" s="105">
        <f t="shared" ref="J296" si="103">J297+J308+J309+J313+J316+J317+J318+J319+J320+J321+J322</f>
        <v>122900</v>
      </c>
      <c r="K296" s="106">
        <f t="shared" si="97"/>
        <v>74.87</v>
      </c>
      <c r="L296" s="105">
        <f>L297+L308+L309+L313+L316+L317+L318+L319+L320+L321+L322</f>
        <v>404000</v>
      </c>
      <c r="M296" s="96">
        <v>336624.04000000004</v>
      </c>
      <c r="N296" s="105">
        <f>N297+N308+N309+N313+N316+N317+N318+N319+N320+N321+N322</f>
        <v>26142</v>
      </c>
      <c r="O296" s="107">
        <f t="shared" ref="O296" si="104">O297+O308+O309+O313+O316+O317+O318+O319+O320+O321+O322</f>
        <v>362766.04000000004</v>
      </c>
      <c r="P296" s="107">
        <f t="shared" si="94"/>
        <v>41233.959999999963</v>
      </c>
      <c r="Q296" s="108">
        <f t="shared" si="95"/>
        <v>89.79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410000</v>
      </c>
      <c r="I297" s="105">
        <f>SUM(I298:I307)</f>
        <v>310850</v>
      </c>
      <c r="J297" s="105">
        <f>SUM(J298:J307)</f>
        <v>99150</v>
      </c>
      <c r="K297" s="106">
        <f t="shared" si="97"/>
        <v>75.819999999999993</v>
      </c>
      <c r="L297" s="105">
        <f>SUM(L298:L307)</f>
        <v>336500</v>
      </c>
      <c r="M297" s="96">
        <v>291762.04000000004</v>
      </c>
      <c r="N297" s="105">
        <f>SUM(N298:N307)</f>
        <v>17026</v>
      </c>
      <c r="O297" s="107">
        <f>SUM(O298:O307)</f>
        <v>308788.04000000004</v>
      </c>
      <c r="P297" s="107">
        <f t="shared" si="94"/>
        <v>27711.959999999963</v>
      </c>
      <c r="Q297" s="108">
        <f t="shared" si="95"/>
        <v>91.76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4000</v>
      </c>
      <c r="I298" s="109">
        <v>3000</v>
      </c>
      <c r="J298" s="109">
        <f t="shared" ref="J298:J331" si="105">H298-I298</f>
        <v>1000</v>
      </c>
      <c r="K298" s="106">
        <f t="shared" si="97"/>
        <v>75</v>
      </c>
      <c r="L298" s="109">
        <v>3000</v>
      </c>
      <c r="M298" s="110">
        <v>1993</v>
      </c>
      <c r="N298" s="109">
        <v>0</v>
      </c>
      <c r="O298" s="111">
        <f t="shared" ref="O298:O308" si="106">M298+N298</f>
        <v>1993</v>
      </c>
      <c r="P298" s="111">
        <f t="shared" si="94"/>
        <v>1007</v>
      </c>
      <c r="Q298" s="108">
        <f t="shared" si="95"/>
        <v>66.430000000000007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2000</v>
      </c>
      <c r="I299" s="109">
        <v>1500</v>
      </c>
      <c r="J299" s="109">
        <f t="shared" si="105"/>
        <v>500</v>
      </c>
      <c r="K299" s="106"/>
      <c r="L299" s="109">
        <v>1500</v>
      </c>
      <c r="M299" s="110">
        <v>1493</v>
      </c>
      <c r="N299" s="109">
        <v>0</v>
      </c>
      <c r="O299" s="111">
        <f t="shared" si="106"/>
        <v>1493</v>
      </c>
      <c r="P299" s="111">
        <f t="shared" si="94"/>
        <v>7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123000</v>
      </c>
      <c r="I300" s="109">
        <v>123000</v>
      </c>
      <c r="J300" s="109">
        <f t="shared" si="105"/>
        <v>0</v>
      </c>
      <c r="K300" s="106">
        <f t="shared" si="97"/>
        <v>100</v>
      </c>
      <c r="L300" s="109">
        <v>123000</v>
      </c>
      <c r="M300" s="110">
        <v>122992.41</v>
      </c>
      <c r="N300" s="109">
        <v>0</v>
      </c>
      <c r="O300" s="111">
        <f t="shared" si="106"/>
        <v>122992.41</v>
      </c>
      <c r="P300" s="111">
        <f t="shared" si="94"/>
        <v>7.5899999999965075</v>
      </c>
      <c r="Q300" s="108">
        <f t="shared" si="95"/>
        <v>99.99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19000</v>
      </c>
      <c r="I301" s="109">
        <v>14000</v>
      </c>
      <c r="J301" s="109">
        <f t="shared" si="105"/>
        <v>5000</v>
      </c>
      <c r="K301" s="106">
        <f t="shared" si="97"/>
        <v>73.680000000000007</v>
      </c>
      <c r="L301" s="109">
        <v>14000</v>
      </c>
      <c r="M301" s="110">
        <v>11620.630000000001</v>
      </c>
      <c r="N301" s="109">
        <v>2379</v>
      </c>
      <c r="O301" s="111">
        <f t="shared" si="106"/>
        <v>13999.630000000001</v>
      </c>
      <c r="P301" s="111">
        <f t="shared" si="94"/>
        <v>0.36999999999898137</v>
      </c>
      <c r="Q301" s="108">
        <f t="shared" si="95"/>
        <v>100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8000</v>
      </c>
      <c r="I302" s="109">
        <v>3000</v>
      </c>
      <c r="J302" s="109">
        <f t="shared" si="105"/>
        <v>5000</v>
      </c>
      <c r="K302" s="106">
        <f t="shared" si="97"/>
        <v>37.5</v>
      </c>
      <c r="L302" s="109">
        <v>6000</v>
      </c>
      <c r="M302" s="110">
        <v>2500</v>
      </c>
      <c r="N302" s="109">
        <v>0</v>
      </c>
      <c r="O302" s="111">
        <f t="shared" si="106"/>
        <v>2500</v>
      </c>
      <c r="P302" s="111">
        <f t="shared" si="94"/>
        <v>3500</v>
      </c>
      <c r="Q302" s="108">
        <f t="shared" si="95"/>
        <v>41.67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/>
      <c r="I303" s="109"/>
      <c r="J303" s="109">
        <f t="shared" si="105"/>
        <v>0</v>
      </c>
      <c r="K303" s="106" t="e">
        <f t="shared" si="97"/>
        <v>#DIV/0!</v>
      </c>
      <c r="L303" s="109"/>
      <c r="M303" s="110">
        <v>0</v>
      </c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318</v>
      </c>
      <c r="H304" s="109"/>
      <c r="I304" s="109"/>
      <c r="J304" s="109">
        <f t="shared" si="105"/>
        <v>0</v>
      </c>
      <c r="K304" s="106"/>
      <c r="L304" s="109"/>
      <c r="M304" s="110">
        <v>0</v>
      </c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15000</v>
      </c>
      <c r="I305" s="109">
        <v>11700</v>
      </c>
      <c r="J305" s="109">
        <f t="shared" si="105"/>
        <v>3300</v>
      </c>
      <c r="K305" s="106">
        <f t="shared" si="97"/>
        <v>78</v>
      </c>
      <c r="L305" s="109">
        <v>13000</v>
      </c>
      <c r="M305" s="110">
        <v>9563</v>
      </c>
      <c r="N305" s="109">
        <v>1660</v>
      </c>
      <c r="O305" s="111">
        <f t="shared" si="106"/>
        <v>11223</v>
      </c>
      <c r="P305" s="111">
        <f t="shared" ref="P305:P357" si="107">L305-O305</f>
        <v>1777</v>
      </c>
      <c r="Q305" s="108">
        <f t="shared" ref="Q305:Q358" si="108">ROUND(O305/L305*100,2)</f>
        <v>86.33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105000</v>
      </c>
      <c r="I306" s="109">
        <v>62250</v>
      </c>
      <c r="J306" s="109">
        <f t="shared" si="105"/>
        <v>42750</v>
      </c>
      <c r="K306" s="106">
        <f t="shared" si="97"/>
        <v>59.29</v>
      </c>
      <c r="L306" s="109">
        <v>81000</v>
      </c>
      <c r="M306" s="110">
        <v>53393</v>
      </c>
      <c r="N306" s="109">
        <v>8794</v>
      </c>
      <c r="O306" s="111">
        <f t="shared" si="106"/>
        <v>62187</v>
      </c>
      <c r="P306" s="111">
        <f t="shared" si="107"/>
        <v>18813</v>
      </c>
      <c r="Q306" s="108">
        <f t="shared" si="108"/>
        <v>76.77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134000</v>
      </c>
      <c r="I307" s="109">
        <v>92400</v>
      </c>
      <c r="J307" s="109">
        <f t="shared" si="105"/>
        <v>41600</v>
      </c>
      <c r="K307" s="106">
        <f t="shared" si="97"/>
        <v>68.959999999999994</v>
      </c>
      <c r="L307" s="109">
        <v>95000</v>
      </c>
      <c r="M307" s="110">
        <v>88207</v>
      </c>
      <c r="N307" s="109">
        <v>4193</v>
      </c>
      <c r="O307" s="111">
        <f t="shared" si="106"/>
        <v>92400</v>
      </c>
      <c r="P307" s="111">
        <f t="shared" si="107"/>
        <v>2600</v>
      </c>
      <c r="Q307" s="108">
        <f t="shared" si="108"/>
        <v>97.26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/>
      <c r="I308" s="109"/>
      <c r="J308" s="109">
        <f t="shared" si="105"/>
        <v>0</v>
      </c>
      <c r="K308" s="106" t="e">
        <f t="shared" si="97"/>
        <v>#DIV/0!</v>
      </c>
      <c r="L308" s="109"/>
      <c r="M308" s="110">
        <v>0</v>
      </c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272</v>
      </c>
      <c r="H310" s="109"/>
      <c r="I310" s="109"/>
      <c r="J310" s="109">
        <f t="shared" si="105"/>
        <v>0</v>
      </c>
      <c r="K310" s="106"/>
      <c r="L310" s="109"/>
      <c r="M310" s="110">
        <v>0</v>
      </c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273</v>
      </c>
      <c r="H311" s="109"/>
      <c r="I311" s="109"/>
      <c r="J311" s="109">
        <f t="shared" si="105"/>
        <v>0</v>
      </c>
      <c r="K311" s="106"/>
      <c r="L311" s="109"/>
      <c r="M311" s="110">
        <v>0</v>
      </c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/>
      <c r="I312" s="109"/>
      <c r="J312" s="109">
        <f t="shared" si="105"/>
        <v>0</v>
      </c>
      <c r="K312" s="106"/>
      <c r="L312" s="109"/>
      <c r="M312" s="110">
        <v>0</v>
      </c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3500</v>
      </c>
      <c r="J313" s="109">
        <f t="shared" si="105"/>
        <v>4500</v>
      </c>
      <c r="K313" s="106">
        <f t="shared" ref="K313:K364" si="110">ROUND(I313/H313*100,2)</f>
        <v>43.75</v>
      </c>
      <c r="L313" s="105">
        <f>L314+L315</f>
        <v>6500</v>
      </c>
      <c r="M313" s="96">
        <v>1893</v>
      </c>
      <c r="N313" s="105">
        <f>N314+N315</f>
        <v>800</v>
      </c>
      <c r="O313" s="107">
        <f>O314+O315</f>
        <v>2693</v>
      </c>
      <c r="P313" s="107">
        <f t="shared" si="107"/>
        <v>3807</v>
      </c>
      <c r="Q313" s="108">
        <f t="shared" si="108"/>
        <v>41.43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3500</v>
      </c>
      <c r="J314" s="109">
        <f t="shared" si="105"/>
        <v>4500</v>
      </c>
      <c r="K314" s="106">
        <f t="shared" si="110"/>
        <v>43.75</v>
      </c>
      <c r="L314" s="109">
        <v>6500</v>
      </c>
      <c r="M314" s="110">
        <v>1893</v>
      </c>
      <c r="N314" s="109">
        <v>800</v>
      </c>
      <c r="O314" s="111">
        <f t="shared" ref="O314:O320" si="111">M314+N314</f>
        <v>2693</v>
      </c>
      <c r="P314" s="111">
        <f t="shared" si="107"/>
        <v>3807</v>
      </c>
      <c r="Q314" s="108">
        <f t="shared" si="108"/>
        <v>41.43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271</v>
      </c>
      <c r="H315" s="109"/>
      <c r="I315" s="109"/>
      <c r="J315" s="109">
        <f t="shared" si="105"/>
        <v>0</v>
      </c>
      <c r="K315" s="106"/>
      <c r="L315" s="109"/>
      <c r="M315" s="110">
        <v>0</v>
      </c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/>
      <c r="I316" s="109"/>
      <c r="J316" s="109">
        <f t="shared" si="105"/>
        <v>0</v>
      </c>
      <c r="K316" s="106" t="e">
        <f t="shared" si="110"/>
        <v>#DIV/0!</v>
      </c>
      <c r="L316" s="109"/>
      <c r="M316" s="110">
        <v>0</v>
      </c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270</v>
      </c>
      <c r="H317" s="109"/>
      <c r="I317" s="109"/>
      <c r="J317" s="109">
        <f t="shared" si="105"/>
        <v>0</v>
      </c>
      <c r="K317" s="106"/>
      <c r="L317" s="109"/>
      <c r="M317" s="110">
        <v>0</v>
      </c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/>
      <c r="I318" s="109"/>
      <c r="J318" s="109">
        <f t="shared" si="105"/>
        <v>0</v>
      </c>
      <c r="K318" s="106" t="e">
        <f t="shared" si="110"/>
        <v>#DIV/0!</v>
      </c>
      <c r="L318" s="109"/>
      <c r="M318" s="110">
        <v>0</v>
      </c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/>
      <c r="I319" s="109"/>
      <c r="J319" s="109">
        <f t="shared" si="105"/>
        <v>0</v>
      </c>
      <c r="K319" s="106"/>
      <c r="L319" s="109"/>
      <c r="M319" s="110">
        <v>0</v>
      </c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319</v>
      </c>
      <c r="H320" s="109"/>
      <c r="I320" s="109"/>
      <c r="J320" s="109">
        <f t="shared" si="105"/>
        <v>0</v>
      </c>
      <c r="K320" s="106"/>
      <c r="L320" s="109"/>
      <c r="M320" s="110">
        <v>0</v>
      </c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366</v>
      </c>
      <c r="H321" s="109"/>
      <c r="I321" s="109"/>
      <c r="J321" s="109">
        <f t="shared" si="105"/>
        <v>0</v>
      </c>
      <c r="K321" s="106"/>
      <c r="L321" s="109"/>
      <c r="M321" s="110">
        <v>0</v>
      </c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71000</v>
      </c>
      <c r="I322" s="105">
        <f>+I323+I324+I325+I326+I327+I328</f>
        <v>51750</v>
      </c>
      <c r="J322" s="105">
        <f>+J323+J324+J325+J326+J327+J328</f>
        <v>19250</v>
      </c>
      <c r="K322" s="106">
        <f t="shared" si="110"/>
        <v>72.89</v>
      </c>
      <c r="L322" s="105">
        <f>+L323+L324+L325+L326+L327+L328</f>
        <v>61000</v>
      </c>
      <c r="M322" s="96">
        <v>42969</v>
      </c>
      <c r="N322" s="105">
        <f>+N323+N324+N325+N326+N327+N328</f>
        <v>8316</v>
      </c>
      <c r="O322" s="107">
        <f>+O323+O324+O325+O326+O327+O328</f>
        <v>51285</v>
      </c>
      <c r="P322" s="107">
        <f t="shared" si="107"/>
        <v>9715</v>
      </c>
      <c r="Q322" s="108">
        <f t="shared" si="108"/>
        <v>84.07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320</v>
      </c>
      <c r="H323" s="109"/>
      <c r="I323" s="109"/>
      <c r="J323" s="109">
        <f t="shared" si="105"/>
        <v>0</v>
      </c>
      <c r="K323" s="106"/>
      <c r="L323" s="109"/>
      <c r="M323" s="110">
        <v>0</v>
      </c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327</v>
      </c>
      <c r="H324" s="109">
        <v>2000</v>
      </c>
      <c r="I324" s="109">
        <v>2000</v>
      </c>
      <c r="J324" s="109">
        <f t="shared" si="105"/>
        <v>0</v>
      </c>
      <c r="K324" s="106"/>
      <c r="L324" s="109">
        <v>2000</v>
      </c>
      <c r="M324" s="110">
        <v>1753</v>
      </c>
      <c r="N324" s="109">
        <v>0</v>
      </c>
      <c r="O324" s="111">
        <f t="shared" si="113"/>
        <v>1753</v>
      </c>
      <c r="P324" s="111">
        <f t="shared" si="107"/>
        <v>247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/>
      <c r="I325" s="109"/>
      <c r="J325" s="109">
        <f t="shared" si="105"/>
        <v>0</v>
      </c>
      <c r="K325" s="106" t="e">
        <f t="shared" si="110"/>
        <v>#DIV/0!</v>
      </c>
      <c r="L325" s="109"/>
      <c r="M325" s="110">
        <v>0</v>
      </c>
      <c r="N325" s="109"/>
      <c r="O325" s="111">
        <f t="shared" si="113"/>
        <v>0</v>
      </c>
      <c r="P325" s="111">
        <f t="shared" si="107"/>
        <v>0</v>
      </c>
      <c r="Q325" s="108" t="e">
        <f t="shared" si="108"/>
        <v>#DIV/0!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63000</v>
      </c>
      <c r="I326" s="109">
        <v>48400</v>
      </c>
      <c r="J326" s="109">
        <f t="shared" si="105"/>
        <v>14600</v>
      </c>
      <c r="K326" s="106">
        <f t="shared" si="110"/>
        <v>76.83</v>
      </c>
      <c r="L326" s="109">
        <v>53000</v>
      </c>
      <c r="M326" s="110">
        <v>40077</v>
      </c>
      <c r="N326" s="109">
        <v>8105</v>
      </c>
      <c r="O326" s="111">
        <f t="shared" si="113"/>
        <v>48182</v>
      </c>
      <c r="P326" s="111">
        <f t="shared" si="107"/>
        <v>4818</v>
      </c>
      <c r="Q326" s="108">
        <f t="shared" si="108"/>
        <v>90.91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321</v>
      </c>
      <c r="H327" s="109"/>
      <c r="I327" s="109"/>
      <c r="J327" s="109">
        <f t="shared" si="105"/>
        <v>0</v>
      </c>
      <c r="K327" s="106"/>
      <c r="L327" s="109"/>
      <c r="M327" s="110">
        <v>0</v>
      </c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6000</v>
      </c>
      <c r="I328" s="109">
        <v>1350</v>
      </c>
      <c r="J328" s="109">
        <f t="shared" si="105"/>
        <v>4650</v>
      </c>
      <c r="K328" s="106">
        <f t="shared" si="110"/>
        <v>22.5</v>
      </c>
      <c r="L328" s="109">
        <v>6000</v>
      </c>
      <c r="M328" s="110">
        <v>1139</v>
      </c>
      <c r="N328" s="109">
        <v>211</v>
      </c>
      <c r="O328" s="111">
        <f t="shared" si="113"/>
        <v>1350</v>
      </c>
      <c r="P328" s="111">
        <f t="shared" si="107"/>
        <v>4650</v>
      </c>
      <c r="Q328" s="108">
        <f t="shared" si="108"/>
        <v>22.5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348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347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346</v>
      </c>
      <c r="H331" s="109"/>
      <c r="I331" s="109"/>
      <c r="J331" s="109">
        <f t="shared" si="105"/>
        <v>0</v>
      </c>
      <c r="K331" s="106"/>
      <c r="L331" s="109"/>
      <c r="M331" s="110">
        <v>0</v>
      </c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2200000</v>
      </c>
      <c r="I332" s="105">
        <f>I333</f>
        <v>1616748</v>
      </c>
      <c r="J332" s="105">
        <f>J333</f>
        <v>583252</v>
      </c>
      <c r="K332" s="106">
        <f t="shared" si="110"/>
        <v>73.489999999999995</v>
      </c>
      <c r="L332" s="105">
        <f>L333</f>
        <v>1817000</v>
      </c>
      <c r="M332" s="96">
        <v>1450242</v>
      </c>
      <c r="N332" s="105">
        <f>N333</f>
        <v>162484</v>
      </c>
      <c r="O332" s="107">
        <f>O333</f>
        <v>1612726</v>
      </c>
      <c r="P332" s="107">
        <f t="shared" si="107"/>
        <v>204274</v>
      </c>
      <c r="Q332" s="108">
        <f t="shared" si="108"/>
        <v>88.76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2200000</v>
      </c>
      <c r="I333" s="105">
        <f>I334+I335+I336</f>
        <v>1616748</v>
      </c>
      <c r="J333" s="105">
        <f>J334+J335+J336</f>
        <v>583252</v>
      </c>
      <c r="K333" s="106">
        <f t="shared" si="110"/>
        <v>73.489999999999995</v>
      </c>
      <c r="L333" s="105">
        <f>L334+L335+L336</f>
        <v>1817000</v>
      </c>
      <c r="M333" s="96">
        <v>1450242</v>
      </c>
      <c r="N333" s="105">
        <f>N334+N335+N336</f>
        <v>162484</v>
      </c>
      <c r="O333" s="107">
        <f>O334+O335+O336</f>
        <v>1612726</v>
      </c>
      <c r="P333" s="107">
        <f t="shared" si="107"/>
        <v>204274</v>
      </c>
      <c r="Q333" s="108">
        <f t="shared" si="108"/>
        <v>88.76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2200000</v>
      </c>
      <c r="I334" s="109">
        <v>1616748</v>
      </c>
      <c r="J334" s="109">
        <f t="shared" ref="J334:J382" si="117">H334-I334</f>
        <v>583252</v>
      </c>
      <c r="K334" s="106">
        <f t="shared" si="110"/>
        <v>73.489999999999995</v>
      </c>
      <c r="L334" s="109">
        <v>1817000</v>
      </c>
      <c r="M334" s="110">
        <v>1450242</v>
      </c>
      <c r="N334" s="109">
        <v>162484</v>
      </c>
      <c r="O334" s="111">
        <f t="shared" ref="O334:O336" si="118">M334+N334</f>
        <v>1612726</v>
      </c>
      <c r="P334" s="111">
        <f t="shared" si="107"/>
        <v>204274</v>
      </c>
      <c r="Q334" s="108">
        <f t="shared" si="108"/>
        <v>88.76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>
        <v>0</v>
      </c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>
        <v>0</v>
      </c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9800000</v>
      </c>
      <c r="I337" s="105">
        <f>I338+I355</f>
        <v>6614574</v>
      </c>
      <c r="J337" s="105">
        <f t="shared" ref="J337" si="119">J338+J355</f>
        <v>3185426</v>
      </c>
      <c r="K337" s="106">
        <f t="shared" si="110"/>
        <v>67.5</v>
      </c>
      <c r="L337" s="105">
        <f>L338+L355</f>
        <v>8290000</v>
      </c>
      <c r="M337" s="96">
        <v>5918500</v>
      </c>
      <c r="N337" s="105">
        <f>N338+N355</f>
        <v>668998</v>
      </c>
      <c r="O337" s="107">
        <f t="shared" ref="O337" si="120">O338+O355</f>
        <v>6587498</v>
      </c>
      <c r="P337" s="107">
        <f t="shared" si="107"/>
        <v>1702502</v>
      </c>
      <c r="Q337" s="108">
        <f t="shared" si="108"/>
        <v>79.459999999999994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9800000</v>
      </c>
      <c r="I338" s="105">
        <f>+I339+I348+I350+I349</f>
        <v>6614574</v>
      </c>
      <c r="J338" s="109">
        <f t="shared" si="117"/>
        <v>3185426</v>
      </c>
      <c r="K338" s="106">
        <f t="shared" si="110"/>
        <v>67.5</v>
      </c>
      <c r="L338" s="105">
        <v>8290000</v>
      </c>
      <c r="M338" s="96">
        <v>5918500</v>
      </c>
      <c r="N338" s="105">
        <f>+N339+N348+N350+N349</f>
        <v>668998</v>
      </c>
      <c r="O338" s="107">
        <f>+O339+O348+O350+O349</f>
        <v>6587498</v>
      </c>
      <c r="P338" s="107">
        <f t="shared" si="107"/>
        <v>1702502</v>
      </c>
      <c r="Q338" s="108">
        <f t="shared" si="108"/>
        <v>79.459999999999994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v>9800000</v>
      </c>
      <c r="I339" s="129">
        <v>6614574</v>
      </c>
      <c r="J339" s="109">
        <f t="shared" si="117"/>
        <v>3185426</v>
      </c>
      <c r="K339" s="106"/>
      <c r="L339" s="129">
        <f>L340</f>
        <v>0</v>
      </c>
      <c r="M339" s="129">
        <v>5660361</v>
      </c>
      <c r="N339" s="129">
        <f>+N340+N341+N342+N343+N344+N345+N346+N347</f>
        <v>646189</v>
      </c>
      <c r="O339" s="129">
        <f>+O340+O341+O342+O343+O344+O345+O346+O347</f>
        <v>6306550</v>
      </c>
      <c r="P339" s="107"/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/>
      <c r="I340" s="109"/>
      <c r="J340" s="109">
        <f t="shared" si="117"/>
        <v>0</v>
      </c>
      <c r="K340" s="106"/>
      <c r="L340" s="109"/>
      <c r="M340" s="110">
        <v>5660361</v>
      </c>
      <c r="N340" s="109">
        <v>646189</v>
      </c>
      <c r="O340" s="111">
        <f t="shared" ref="O340:O354" si="121">M340+N340</f>
        <v>6306550</v>
      </c>
      <c r="P340" s="107"/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>
        <v>0</v>
      </c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322</v>
      </c>
      <c r="H342" s="109"/>
      <c r="I342" s="109"/>
      <c r="J342" s="109">
        <f t="shared" si="117"/>
        <v>0</v>
      </c>
      <c r="K342" s="106"/>
      <c r="L342" s="109"/>
      <c r="M342" s="110">
        <v>0</v>
      </c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323</v>
      </c>
      <c r="H343" s="109"/>
      <c r="I343" s="109"/>
      <c r="J343" s="109">
        <f t="shared" si="117"/>
        <v>0</v>
      </c>
      <c r="K343" s="106"/>
      <c r="L343" s="109"/>
      <c r="M343" s="110">
        <v>0</v>
      </c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>
        <v>0</v>
      </c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324</v>
      </c>
      <c r="H345" s="109"/>
      <c r="I345" s="109"/>
      <c r="J345" s="109">
        <f t="shared" si="117"/>
        <v>0</v>
      </c>
      <c r="K345" s="106"/>
      <c r="L345" s="109"/>
      <c r="M345" s="110">
        <v>0</v>
      </c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325</v>
      </c>
      <c r="H346" s="109"/>
      <c r="I346" s="109"/>
      <c r="J346" s="109">
        <f t="shared" si="117"/>
        <v>0</v>
      </c>
      <c r="K346" s="106"/>
      <c r="L346" s="109"/>
      <c r="M346" s="110">
        <v>0</v>
      </c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326</v>
      </c>
      <c r="H347" s="109"/>
      <c r="I347" s="109"/>
      <c r="J347" s="109">
        <f t="shared" si="117"/>
        <v>0</v>
      </c>
      <c r="K347" s="106"/>
      <c r="L347" s="109"/>
      <c r="M347" s="110">
        <v>0</v>
      </c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/>
      <c r="I348" s="109"/>
      <c r="J348" s="109">
        <f t="shared" si="117"/>
        <v>0</v>
      </c>
      <c r="K348" s="106"/>
      <c r="L348" s="109"/>
      <c r="M348" s="110">
        <v>138395</v>
      </c>
      <c r="N348" s="109">
        <v>3728</v>
      </c>
      <c r="O348" s="111">
        <f t="shared" si="121"/>
        <v>142123</v>
      </c>
      <c r="P348" s="111"/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12"/>
      <c r="I349" s="112"/>
      <c r="J349" s="109">
        <f t="shared" si="117"/>
        <v>0</v>
      </c>
      <c r="K349" s="106"/>
      <c r="L349" s="112"/>
      <c r="M349" s="113">
        <v>119744</v>
      </c>
      <c r="N349" s="112">
        <v>19081</v>
      </c>
      <c r="O349" s="128">
        <f t="shared" si="121"/>
        <v>138825</v>
      </c>
      <c r="P349" s="128"/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>
        <v>0</v>
      </c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>
        <v>0</v>
      </c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>
        <v>0</v>
      </c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>
        <v>0</v>
      </c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0</v>
      </c>
      <c r="I355" s="130">
        <f>I356</f>
        <v>0</v>
      </c>
      <c r="J355" s="109">
        <f t="shared" si="117"/>
        <v>0</v>
      </c>
      <c r="K355" s="106" t="e">
        <f t="shared" si="110"/>
        <v>#DIV/0!</v>
      </c>
      <c r="L355" s="130">
        <f>L356</f>
        <v>0</v>
      </c>
      <c r="M355" s="96">
        <v>0</v>
      </c>
      <c r="N355" s="130">
        <f>N356</f>
        <v>0</v>
      </c>
      <c r="O355" s="96">
        <f>O356</f>
        <v>0</v>
      </c>
      <c r="P355" s="96">
        <f t="shared" si="107"/>
        <v>0</v>
      </c>
      <c r="Q355" s="108" t="e">
        <f t="shared" si="108"/>
        <v>#DIV/0!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0</v>
      </c>
      <c r="I356" s="109">
        <f>I357</f>
        <v>0</v>
      </c>
      <c r="J356" s="109">
        <f t="shared" si="117"/>
        <v>0</v>
      </c>
      <c r="K356" s="106" t="e">
        <f t="shared" si="110"/>
        <v>#DIV/0!</v>
      </c>
      <c r="L356" s="109">
        <f>L357</f>
        <v>0</v>
      </c>
      <c r="M356" s="109">
        <v>0</v>
      </c>
      <c r="N356" s="109">
        <f>N357</f>
        <v>0</v>
      </c>
      <c r="O356" s="109">
        <f t="shared" ref="O356" si="122">O357</f>
        <v>0</v>
      </c>
      <c r="P356" s="109">
        <f t="shared" si="107"/>
        <v>0</v>
      </c>
      <c r="Q356" s="108" t="e">
        <f t="shared" si="108"/>
        <v>#DIV/0!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/>
      <c r="I357" s="109"/>
      <c r="J357" s="109">
        <f t="shared" si="117"/>
        <v>0</v>
      </c>
      <c r="K357" s="106"/>
      <c r="L357" s="109"/>
      <c r="M357" s="110">
        <v>0</v>
      </c>
      <c r="N357" s="109"/>
      <c r="O357" s="111">
        <f t="shared" ref="O357" si="123">M357+N357</f>
        <v>0</v>
      </c>
      <c r="P357" s="111">
        <f t="shared" si="107"/>
        <v>0</v>
      </c>
      <c r="Q357" s="108" t="e">
        <f t="shared" si="108"/>
        <v>#DIV/0!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0</v>
      </c>
      <c r="I358" s="109">
        <f>+I359+I360</f>
        <v>0</v>
      </c>
      <c r="J358" s="109">
        <f t="shared" si="117"/>
        <v>0</v>
      </c>
      <c r="K358" s="106" t="e">
        <f t="shared" si="110"/>
        <v>#DIV/0!</v>
      </c>
      <c r="L358" s="109">
        <f>+L359+L360</f>
        <v>0</v>
      </c>
      <c r="M358" s="109">
        <v>0</v>
      </c>
      <c r="N358" s="109">
        <f>+N359+N360</f>
        <v>0</v>
      </c>
      <c r="O358" s="111">
        <f>+O359+O360</f>
        <v>0</v>
      </c>
      <c r="P358" s="111">
        <f t="shared" ref="P358:P429" si="124">L358-O358</f>
        <v>0</v>
      </c>
      <c r="Q358" s="108" t="e">
        <f t="shared" si="108"/>
        <v>#DIV/0!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/>
      <c r="I359" s="109"/>
      <c r="J359" s="109">
        <f t="shared" si="117"/>
        <v>0</v>
      </c>
      <c r="K359" s="106" t="e">
        <f t="shared" si="110"/>
        <v>#DIV/0!</v>
      </c>
      <c r="L359" s="109"/>
      <c r="M359" s="110">
        <v>0</v>
      </c>
      <c r="N359" s="109"/>
      <c r="O359" s="111">
        <f t="shared" ref="O359:O360" si="125">M359+N359</f>
        <v>0</v>
      </c>
      <c r="P359" s="111">
        <f t="shared" si="124"/>
        <v>0</v>
      </c>
      <c r="Q359" s="108" t="e">
        <f t="shared" ref="Q359:Q416" si="126">ROUND(O359/L359*100,2)</f>
        <v>#DIV/0!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264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>
        <v>0</v>
      </c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345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365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328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>
        <v>0</v>
      </c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329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>
        <v>0</v>
      </c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330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>
        <v>0</v>
      </c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331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>
        <v>0</v>
      </c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332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>
        <v>0</v>
      </c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344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343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342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341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>
        <v>0</v>
      </c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-313768</v>
      </c>
      <c r="N373" s="114">
        <v>-59599</v>
      </c>
      <c r="O373" s="117">
        <f t="shared" si="132"/>
        <v>-373367</v>
      </c>
      <c r="P373" s="117">
        <f t="shared" si="124"/>
        <v>373367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12000000</v>
      </c>
      <c r="I375" s="105">
        <f>I333+I338</f>
        <v>8231322</v>
      </c>
      <c r="J375" s="109">
        <f>J333+J338</f>
        <v>3768678</v>
      </c>
      <c r="K375" s="106">
        <f t="shared" si="128"/>
        <v>68.59</v>
      </c>
      <c r="L375" s="105">
        <f>L333+L338</f>
        <v>10107000</v>
      </c>
      <c r="M375" s="105">
        <v>7368742</v>
      </c>
      <c r="N375" s="105">
        <f>N333+N338</f>
        <v>831482</v>
      </c>
      <c r="O375" s="105">
        <f>O333+O338</f>
        <v>8200224</v>
      </c>
      <c r="P375" s="107">
        <f t="shared" si="124"/>
        <v>1906776</v>
      </c>
      <c r="Q375" s="108">
        <f t="shared" ref="Q375:Q381" si="133">ROUND(O375/N375*100,2)</f>
        <v>986.22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0</v>
      </c>
      <c r="I376" s="105">
        <f>I377</f>
        <v>0</v>
      </c>
      <c r="J376" s="109">
        <f t="shared" si="117"/>
        <v>0</v>
      </c>
      <c r="K376" s="106" t="e">
        <f t="shared" si="128"/>
        <v>#DIV/0!</v>
      </c>
      <c r="L376" s="105">
        <f>L377</f>
        <v>0</v>
      </c>
      <c r="M376" s="105">
        <v>0</v>
      </c>
      <c r="N376" s="105">
        <f>N377</f>
        <v>0</v>
      </c>
      <c r="O376" s="105">
        <f>O377</f>
        <v>0</v>
      </c>
      <c r="P376" s="107">
        <f t="shared" si="124"/>
        <v>0</v>
      </c>
      <c r="Q376" s="108" t="e">
        <f t="shared" si="133"/>
        <v>#DIV/0!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0</v>
      </c>
      <c r="I377" s="105">
        <f>I356</f>
        <v>0</v>
      </c>
      <c r="J377" s="109">
        <f t="shared" si="117"/>
        <v>0</v>
      </c>
      <c r="K377" s="106" t="e">
        <f t="shared" si="128"/>
        <v>#DIV/0!</v>
      </c>
      <c r="L377" s="105">
        <f>L356</f>
        <v>0</v>
      </c>
      <c r="M377" s="105">
        <v>0</v>
      </c>
      <c r="N377" s="105">
        <f>N356</f>
        <v>0</v>
      </c>
      <c r="O377" s="105">
        <f>O356</f>
        <v>0</v>
      </c>
      <c r="P377" s="107">
        <f t="shared" si="124"/>
        <v>0</v>
      </c>
      <c r="Q377" s="108" t="e">
        <f t="shared" si="133"/>
        <v>#DIV/0!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5243100</v>
      </c>
      <c r="I378" s="105">
        <f>I379+I380</f>
        <v>3910800</v>
      </c>
      <c r="J378" s="109">
        <f t="shared" si="117"/>
        <v>1332300</v>
      </c>
      <c r="K378" s="106">
        <f t="shared" si="128"/>
        <v>74.59</v>
      </c>
      <c r="L378" s="105">
        <f>L379+L380</f>
        <v>4421900</v>
      </c>
      <c r="M378" s="105">
        <v>3146818.0399999991</v>
      </c>
      <c r="N378" s="105">
        <f>N379+N380</f>
        <v>367610</v>
      </c>
      <c r="O378" s="105">
        <f>O379+O380</f>
        <v>3514428.0399999991</v>
      </c>
      <c r="P378" s="107">
        <f t="shared" si="124"/>
        <v>907471.96000000089</v>
      </c>
      <c r="Q378" s="108">
        <f t="shared" si="133"/>
        <v>956.02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63000</v>
      </c>
      <c r="I379" s="105">
        <f>+I326</f>
        <v>48400</v>
      </c>
      <c r="J379" s="109">
        <f t="shared" si="117"/>
        <v>14600</v>
      </c>
      <c r="K379" s="106">
        <f t="shared" si="128"/>
        <v>76.83</v>
      </c>
      <c r="L379" s="105">
        <f>+L326</f>
        <v>53000</v>
      </c>
      <c r="M379" s="105">
        <v>40077</v>
      </c>
      <c r="N379" s="105">
        <f>+N326</f>
        <v>8105</v>
      </c>
      <c r="O379" s="105">
        <f>+O326</f>
        <v>48182</v>
      </c>
      <c r="P379" s="107">
        <f t="shared" si="124"/>
        <v>4818</v>
      </c>
      <c r="Q379" s="108">
        <f t="shared" si="133"/>
        <v>594.47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5180100</v>
      </c>
      <c r="I380" s="105">
        <f>I262-I375-I376-I379</f>
        <v>3862400</v>
      </c>
      <c r="J380" s="109">
        <f t="shared" si="117"/>
        <v>1317700</v>
      </c>
      <c r="K380" s="106">
        <f t="shared" si="128"/>
        <v>74.56</v>
      </c>
      <c r="L380" s="105">
        <f>L262-L375-L376-L379</f>
        <v>4368900</v>
      </c>
      <c r="M380" s="105">
        <v>3106741.0399999991</v>
      </c>
      <c r="N380" s="105">
        <f>N262-N375-N376-N379</f>
        <v>359505</v>
      </c>
      <c r="O380" s="105">
        <f>O262-O375-O376-O379</f>
        <v>3466246.0399999991</v>
      </c>
      <c r="P380" s="107">
        <f t="shared" si="124"/>
        <v>902653.96000000089</v>
      </c>
      <c r="Q380" s="108">
        <f t="shared" si="133"/>
        <v>964.17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44419000</v>
      </c>
      <c r="I381" s="105">
        <f>I383</f>
        <v>30797398</v>
      </c>
      <c r="J381" s="109">
        <f t="shared" si="117"/>
        <v>13621602</v>
      </c>
      <c r="K381" s="106">
        <f t="shared" si="128"/>
        <v>69.33</v>
      </c>
      <c r="L381" s="105">
        <f>L383</f>
        <v>33579000</v>
      </c>
      <c r="M381" s="105">
        <v>26436862</v>
      </c>
      <c r="N381" s="105">
        <f>N383</f>
        <v>2950793</v>
      </c>
      <c r="O381" s="105">
        <f>O383</f>
        <v>29387655</v>
      </c>
      <c r="P381" s="107">
        <f t="shared" si="124"/>
        <v>4191345</v>
      </c>
      <c r="Q381" s="108">
        <f t="shared" si="133"/>
        <v>995.92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221" t="s">
        <v>206</v>
      </c>
      <c r="B383" s="222"/>
      <c r="C383" s="222"/>
      <c r="D383" s="222"/>
      <c r="E383" s="222"/>
      <c r="F383" s="222"/>
      <c r="G383" s="169" t="s">
        <v>207</v>
      </c>
      <c r="H383" s="119">
        <f>+H384+H445</f>
        <v>44419000</v>
      </c>
      <c r="I383" s="119">
        <f>+I384+I445</f>
        <v>30797398</v>
      </c>
      <c r="J383" s="119">
        <f>+J384</f>
        <v>13621602</v>
      </c>
      <c r="K383" s="131">
        <f t="shared" ref="K383:K416" si="134">ROUND(I383/H383*100,2)</f>
        <v>69.33</v>
      </c>
      <c r="L383" s="119">
        <f>+L384+L445</f>
        <v>33579000</v>
      </c>
      <c r="M383" s="121">
        <v>26436862</v>
      </c>
      <c r="N383" s="119">
        <f>+N384+N445</f>
        <v>2950793</v>
      </c>
      <c r="O383" s="122">
        <f>+O384+O445</f>
        <v>29387655</v>
      </c>
      <c r="P383" s="122">
        <f t="shared" si="124"/>
        <v>4191345</v>
      </c>
      <c r="Q383" s="123">
        <f t="shared" si="126"/>
        <v>87.52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44419000</v>
      </c>
      <c r="I384" s="105">
        <f>I385+I388+I391+I394+I400+I414</f>
        <v>30797398</v>
      </c>
      <c r="J384" s="105">
        <f>J385+J388+J391+J394+J400+J414</f>
        <v>13621602</v>
      </c>
      <c r="K384" s="130">
        <f t="shared" si="134"/>
        <v>69.33</v>
      </c>
      <c r="L384" s="105">
        <f>L385+L388+L391+L394+L400+L414</f>
        <v>33579000</v>
      </c>
      <c r="M384" s="96">
        <v>26673383</v>
      </c>
      <c r="N384" s="105">
        <f>N385+N388+N391+N394+N400+N414</f>
        <v>2967957</v>
      </c>
      <c r="O384" s="107">
        <f>O385+O388+O391+O394+O400+O414</f>
        <v>29641340</v>
      </c>
      <c r="P384" s="107">
        <f t="shared" si="124"/>
        <v>3937660</v>
      </c>
      <c r="Q384" s="108">
        <f t="shared" si="126"/>
        <v>88.27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5000</v>
      </c>
      <c r="I385" s="105">
        <f>I386</f>
        <v>4995</v>
      </c>
      <c r="J385" s="105">
        <f t="shared" ref="J385:J386" si="135">J386</f>
        <v>5</v>
      </c>
      <c r="K385" s="130">
        <f t="shared" si="134"/>
        <v>99.9</v>
      </c>
      <c r="L385" s="105">
        <f t="shared" ref="L385:N386" si="136">L386</f>
        <v>5000</v>
      </c>
      <c r="M385" s="96">
        <v>4994</v>
      </c>
      <c r="N385" s="105">
        <f t="shared" si="136"/>
        <v>0</v>
      </c>
      <c r="O385" s="107">
        <f t="shared" ref="O385:O386" si="137">O386</f>
        <v>4994</v>
      </c>
      <c r="P385" s="107">
        <f t="shared" si="124"/>
        <v>6</v>
      </c>
      <c r="Q385" s="108">
        <f t="shared" si="126"/>
        <v>99.88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5000</v>
      </c>
      <c r="I386" s="105">
        <f>I387</f>
        <v>4995</v>
      </c>
      <c r="J386" s="105">
        <f t="shared" si="135"/>
        <v>5</v>
      </c>
      <c r="K386" s="130">
        <f t="shared" si="134"/>
        <v>99.9</v>
      </c>
      <c r="L386" s="105">
        <f t="shared" si="136"/>
        <v>5000</v>
      </c>
      <c r="M386" s="96">
        <v>4994</v>
      </c>
      <c r="N386" s="105">
        <f t="shared" si="136"/>
        <v>0</v>
      </c>
      <c r="O386" s="107">
        <f t="shared" si="137"/>
        <v>4994</v>
      </c>
      <c r="P386" s="107">
        <f t="shared" si="124"/>
        <v>6</v>
      </c>
      <c r="Q386" s="108">
        <f t="shared" si="126"/>
        <v>99.88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5000</v>
      </c>
      <c r="I387" s="109">
        <v>4995</v>
      </c>
      <c r="J387" s="109">
        <f t="shared" ref="J387:J441" si="138">H387-I387</f>
        <v>5</v>
      </c>
      <c r="K387" s="130">
        <f t="shared" si="134"/>
        <v>99.9</v>
      </c>
      <c r="L387" s="109">
        <v>5000</v>
      </c>
      <c r="M387" s="110">
        <v>4994</v>
      </c>
      <c r="N387" s="109"/>
      <c r="O387" s="111">
        <f t="shared" ref="O387" si="139">M387+N387</f>
        <v>4994</v>
      </c>
      <c r="P387" s="111">
        <f t="shared" si="124"/>
        <v>6</v>
      </c>
      <c r="Q387" s="108">
        <f t="shared" si="126"/>
        <v>99.88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340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>
        <v>0</v>
      </c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339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>
        <v>0</v>
      </c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>
        <v>0</v>
      </c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338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337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336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>
        <v>0</v>
      </c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>
        <v>0</v>
      </c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335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334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>
        <v>0</v>
      </c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333</v>
      </c>
      <c r="H400" s="105">
        <f>+H401+H404+H407+H410</f>
        <v>20822000</v>
      </c>
      <c r="I400" s="105">
        <f>+I401+I404+I407+I410</f>
        <v>8851241</v>
      </c>
      <c r="J400" s="109">
        <f t="shared" si="138"/>
        <v>11970759</v>
      </c>
      <c r="K400" s="130">
        <f t="shared" si="134"/>
        <v>42.51</v>
      </c>
      <c r="L400" s="105">
        <f>+L401+L404+L407+L410</f>
        <v>9982000</v>
      </c>
      <c r="M400" s="96">
        <v>5327144</v>
      </c>
      <c r="N400" s="105">
        <f>+N401+N404+N407+N410</f>
        <v>2565777</v>
      </c>
      <c r="O400" s="107">
        <f t="shared" ref="O400" si="146">+O401+O404+O407+O410</f>
        <v>7892921</v>
      </c>
      <c r="P400" s="111">
        <f t="shared" si="124"/>
        <v>2089079</v>
      </c>
      <c r="Q400" s="108">
        <f t="shared" si="126"/>
        <v>79.069999999999993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251</v>
      </c>
      <c r="F401" s="176"/>
      <c r="G401" s="177" t="s">
        <v>408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>
        <v>0</v>
      </c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>
        <v>0</v>
      </c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265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>
        <v>0</v>
      </c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>
        <v>0</v>
      </c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266</v>
      </c>
      <c r="H407" s="109">
        <f>H408+H409</f>
        <v>20822000</v>
      </c>
      <c r="I407" s="109">
        <f>I408+I409</f>
        <v>8851241</v>
      </c>
      <c r="J407" s="109">
        <f t="shared" si="138"/>
        <v>11970759</v>
      </c>
      <c r="K407" s="130">
        <f t="shared" si="134"/>
        <v>42.51</v>
      </c>
      <c r="L407" s="109">
        <f>L408+L409</f>
        <v>9982000</v>
      </c>
      <c r="M407" s="110">
        <v>5327144</v>
      </c>
      <c r="N407" s="109">
        <f>N408+N409</f>
        <v>2565777</v>
      </c>
      <c r="O407" s="111">
        <f>O408+O409</f>
        <v>7892921</v>
      </c>
      <c r="P407" s="111">
        <f>P408+P409</f>
        <v>0</v>
      </c>
      <c r="Q407" s="108">
        <f t="shared" si="126"/>
        <v>79.069999999999993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4427000</v>
      </c>
      <c r="I408" s="109">
        <v>1930713</v>
      </c>
      <c r="J408" s="109">
        <f t="shared" si="138"/>
        <v>2496287</v>
      </c>
      <c r="K408" s="130">
        <f t="shared" si="134"/>
        <v>43.61</v>
      </c>
      <c r="L408" s="109">
        <v>2151000</v>
      </c>
      <c r="M408" s="110">
        <v>1185267</v>
      </c>
      <c r="N408" s="109">
        <v>538561</v>
      </c>
      <c r="O408" s="111">
        <f t="shared" ref="O408:O413" si="149">M408+N408</f>
        <v>1723828</v>
      </c>
      <c r="P408" s="111"/>
      <c r="Q408" s="108">
        <f t="shared" si="126"/>
        <v>80.14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16395000</v>
      </c>
      <c r="I409" s="109">
        <v>6920528</v>
      </c>
      <c r="J409" s="109">
        <f t="shared" si="138"/>
        <v>9474472</v>
      </c>
      <c r="K409" s="130">
        <f t="shared" si="134"/>
        <v>42.21</v>
      </c>
      <c r="L409" s="109">
        <v>7831000</v>
      </c>
      <c r="M409" s="110">
        <v>4141877</v>
      </c>
      <c r="N409" s="109">
        <v>2027216</v>
      </c>
      <c r="O409" s="111">
        <f t="shared" si="149"/>
        <v>6169093</v>
      </c>
      <c r="P409" s="111"/>
      <c r="Q409" s="108">
        <f t="shared" si="126"/>
        <v>78.78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407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404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>
        <v>0</v>
      </c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405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>
        <v>0</v>
      </c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406</v>
      </c>
      <c r="G413" s="182" t="s">
        <v>232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>
        <v>0</v>
      </c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23592000</v>
      </c>
      <c r="I414" s="105">
        <f>I415</f>
        <v>21941162</v>
      </c>
      <c r="J414" s="105">
        <f t="shared" si="138"/>
        <v>1650838</v>
      </c>
      <c r="K414" s="130">
        <f t="shared" si="134"/>
        <v>93</v>
      </c>
      <c r="L414" s="105">
        <f>L415</f>
        <v>23592000</v>
      </c>
      <c r="M414" s="96">
        <v>21341245</v>
      </c>
      <c r="N414" s="105">
        <f>N415</f>
        <v>402180</v>
      </c>
      <c r="O414" s="107">
        <f t="shared" ref="O414" si="150">O415</f>
        <v>21743425</v>
      </c>
      <c r="P414" s="107">
        <f t="shared" si="124"/>
        <v>1848575</v>
      </c>
      <c r="Q414" s="108">
        <f t="shared" si="126"/>
        <v>92.16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23592000</v>
      </c>
      <c r="I415" s="105">
        <f>+I416+I441</f>
        <v>21941162</v>
      </c>
      <c r="J415" s="109">
        <f t="shared" si="138"/>
        <v>1650838</v>
      </c>
      <c r="K415" s="130">
        <f t="shared" si="134"/>
        <v>93</v>
      </c>
      <c r="L415" s="105">
        <f t="shared" ref="L415:O415" si="151">+L416+L441</f>
        <v>23592000</v>
      </c>
      <c r="M415" s="96">
        <v>21341245</v>
      </c>
      <c r="N415" s="105">
        <f t="shared" si="151"/>
        <v>402180</v>
      </c>
      <c r="O415" s="105">
        <f t="shared" si="151"/>
        <v>21743425</v>
      </c>
      <c r="P415" s="107">
        <f t="shared" si="124"/>
        <v>1848575</v>
      </c>
      <c r="Q415" s="108">
        <f t="shared" si="126"/>
        <v>92.16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v>23592000</v>
      </c>
      <c r="I416" s="105">
        <v>21941162</v>
      </c>
      <c r="J416" s="109">
        <f t="shared" si="138"/>
        <v>1650838</v>
      </c>
      <c r="K416" s="130">
        <f t="shared" si="134"/>
        <v>93</v>
      </c>
      <c r="L416" s="105">
        <v>23592000</v>
      </c>
      <c r="M416" s="132">
        <v>21341245</v>
      </c>
      <c r="N416" s="105">
        <f t="shared" ref="N416" si="152">+N417+N427+N429+N434+N435+N436+N437+N438+N439+N440+N431</f>
        <v>402180</v>
      </c>
      <c r="O416" s="105">
        <f>+O417+O427+O429+O434+O435+O436+O437+O438+O439+O440+O431</f>
        <v>21743425</v>
      </c>
      <c r="P416" s="132">
        <f t="shared" si="124"/>
        <v>1848575</v>
      </c>
      <c r="Q416" s="108">
        <f t="shared" si="126"/>
        <v>92.16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/>
      <c r="I417" s="105"/>
      <c r="J417" s="109">
        <f t="shared" si="138"/>
        <v>0</v>
      </c>
      <c r="K417" s="130"/>
      <c r="L417" s="105"/>
      <c r="M417" s="96">
        <v>349384</v>
      </c>
      <c r="N417" s="105">
        <f>+N418+N419</f>
        <v>53496</v>
      </c>
      <c r="O417" s="105">
        <f>+O418+O419</f>
        <v>402880</v>
      </c>
      <c r="P417" s="107">
        <f t="shared" si="124"/>
        <v>-402880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/>
      <c r="I418" s="109"/>
      <c r="J418" s="109">
        <f t="shared" si="138"/>
        <v>0</v>
      </c>
      <c r="K418" s="130"/>
      <c r="L418" s="109"/>
      <c r="M418" s="110">
        <v>343134</v>
      </c>
      <c r="N418" s="109">
        <v>45496</v>
      </c>
      <c r="O418" s="111">
        <f t="shared" ref="O418:O426" si="153">M418+N418</f>
        <v>388630</v>
      </c>
      <c r="P418" s="111">
        <f t="shared" si="124"/>
        <v>-388630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>
        <v>6250</v>
      </c>
      <c r="N419" s="109">
        <f>N420+N421+N422+N423</f>
        <v>8000</v>
      </c>
      <c r="O419" s="109">
        <f>O420+O421+O422+O423</f>
        <v>14250</v>
      </c>
      <c r="P419" s="129">
        <f t="shared" si="124"/>
        <v>-14250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>
        <v>6250</v>
      </c>
      <c r="N420" s="109">
        <v>8000</v>
      </c>
      <c r="O420" s="111">
        <f t="shared" ref="O420" si="154">M420+N420</f>
        <v>14250</v>
      </c>
      <c r="P420" s="111">
        <f t="shared" si="124"/>
        <v>-14250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>
        <v>0</v>
      </c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>
        <v>0</v>
      </c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>
        <v>0</v>
      </c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>
        <v>0</v>
      </c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>
        <v>0</v>
      </c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0</v>
      </c>
      <c r="I427" s="105">
        <f>I428</f>
        <v>0</v>
      </c>
      <c r="J427" s="109">
        <f t="shared" si="138"/>
        <v>0</v>
      </c>
      <c r="K427" s="130"/>
      <c r="L427" s="105">
        <f>L428</f>
        <v>0</v>
      </c>
      <c r="M427" s="96">
        <v>1220156</v>
      </c>
      <c r="N427" s="105">
        <f>N428</f>
        <v>39150</v>
      </c>
      <c r="O427" s="105">
        <f>O428</f>
        <v>1259306</v>
      </c>
      <c r="P427" s="133">
        <f t="shared" si="124"/>
        <v>-1259306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/>
      <c r="I428" s="109"/>
      <c r="J428" s="109">
        <f t="shared" si="138"/>
        <v>0</v>
      </c>
      <c r="K428" s="130"/>
      <c r="L428" s="109"/>
      <c r="M428" s="110">
        <v>1220156</v>
      </c>
      <c r="N428" s="109">
        <v>39150</v>
      </c>
      <c r="O428" s="111">
        <f t="shared" ref="O428" si="155">M428+N428</f>
        <v>1259306</v>
      </c>
      <c r="P428" s="111">
        <f t="shared" si="124"/>
        <v>-1259306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0</v>
      </c>
      <c r="I429" s="105">
        <f>I430</f>
        <v>0</v>
      </c>
      <c r="J429" s="109">
        <f t="shared" si="138"/>
        <v>0</v>
      </c>
      <c r="K429" s="130"/>
      <c r="L429" s="105">
        <f>L430</f>
        <v>0</v>
      </c>
      <c r="M429" s="96">
        <v>19157339</v>
      </c>
      <c r="N429" s="105">
        <f>N430</f>
        <v>204519</v>
      </c>
      <c r="O429" s="105">
        <f>O430</f>
        <v>19361858</v>
      </c>
      <c r="P429" s="133">
        <f t="shared" si="124"/>
        <v>-19361858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/>
      <c r="I430" s="109"/>
      <c r="J430" s="109">
        <f t="shared" si="138"/>
        <v>0</v>
      </c>
      <c r="K430" s="130"/>
      <c r="L430" s="109"/>
      <c r="M430" s="110">
        <v>19157339</v>
      </c>
      <c r="N430" s="109">
        <v>204519</v>
      </c>
      <c r="O430" s="111">
        <f t="shared" ref="O430" si="156">M430+N430</f>
        <v>19361858</v>
      </c>
      <c r="P430" s="111">
        <f t="shared" ref="P430:P445" si="157">L430-O430</f>
        <v>-19361858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0</v>
      </c>
      <c r="I431" s="105">
        <f>+I432+I433</f>
        <v>0</v>
      </c>
      <c r="J431" s="109">
        <f t="shared" si="138"/>
        <v>0</v>
      </c>
      <c r="K431" s="130"/>
      <c r="L431" s="105">
        <f>+L432+L433</f>
        <v>0</v>
      </c>
      <c r="M431" s="105">
        <v>0</v>
      </c>
      <c r="N431" s="105">
        <f>+N432+N433</f>
        <v>3960</v>
      </c>
      <c r="O431" s="105">
        <f t="shared" ref="O431" si="158">+O432+O433</f>
        <v>3960</v>
      </c>
      <c r="P431" s="107">
        <f t="shared" si="157"/>
        <v>-3960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/>
      <c r="I432" s="109"/>
      <c r="J432" s="109">
        <f t="shared" si="138"/>
        <v>0</v>
      </c>
      <c r="K432" s="130"/>
      <c r="L432" s="109"/>
      <c r="M432" s="110">
        <v>0</v>
      </c>
      <c r="N432" s="109">
        <v>3960</v>
      </c>
      <c r="O432" s="111">
        <f t="shared" ref="O432:O433" si="159">M432+N432</f>
        <v>3960</v>
      </c>
      <c r="P432" s="111">
        <f t="shared" si="157"/>
        <v>-3960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424</v>
      </c>
      <c r="H433" s="109"/>
      <c r="I433" s="109"/>
      <c r="J433" s="109">
        <f t="shared" si="138"/>
        <v>0</v>
      </c>
      <c r="K433" s="130"/>
      <c r="L433" s="109"/>
      <c r="M433" s="110">
        <v>0</v>
      </c>
      <c r="N433" s="109"/>
      <c r="O433" s="111">
        <f t="shared" si="159"/>
        <v>0</v>
      </c>
      <c r="P433" s="111">
        <f t="shared" si="157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>
        <v>0</v>
      </c>
      <c r="N434" s="105"/>
      <c r="O434" s="111">
        <f t="shared" ref="O434:O441" si="160">M434+N434</f>
        <v>0</v>
      </c>
      <c r="P434" s="133">
        <f t="shared" si="157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>
        <v>0</v>
      </c>
      <c r="N435" s="105"/>
      <c r="O435" s="111">
        <f t="shared" si="160"/>
        <v>0</v>
      </c>
      <c r="P435" s="133">
        <f t="shared" si="157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8"/>
        <v>0</v>
      </c>
      <c r="K436" s="130"/>
      <c r="L436" s="105"/>
      <c r="M436" s="96">
        <v>27500</v>
      </c>
      <c r="N436" s="105">
        <v>5500</v>
      </c>
      <c r="O436" s="111">
        <f t="shared" si="160"/>
        <v>33000</v>
      </c>
      <c r="P436" s="133">
        <f t="shared" si="157"/>
        <v>-33000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8"/>
        <v>0</v>
      </c>
      <c r="K437" s="130"/>
      <c r="L437" s="105"/>
      <c r="M437" s="96">
        <v>35770</v>
      </c>
      <c r="N437" s="105">
        <v>8835</v>
      </c>
      <c r="O437" s="111">
        <f t="shared" si="160"/>
        <v>44605</v>
      </c>
      <c r="P437" s="133">
        <f t="shared" si="157"/>
        <v>-44605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230</v>
      </c>
      <c r="H438" s="105"/>
      <c r="I438" s="105"/>
      <c r="J438" s="109">
        <f t="shared" si="138"/>
        <v>0</v>
      </c>
      <c r="K438" s="130"/>
      <c r="L438" s="105"/>
      <c r="M438" s="96">
        <v>551096</v>
      </c>
      <c r="N438" s="105">
        <v>86720</v>
      </c>
      <c r="O438" s="111">
        <f t="shared" si="160"/>
        <v>637816</v>
      </c>
      <c r="P438" s="133">
        <f t="shared" si="157"/>
        <v>-637816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423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231</v>
      </c>
      <c r="H440" s="109"/>
      <c r="I440" s="109"/>
      <c r="J440" s="109">
        <f t="shared" si="138"/>
        <v>0</v>
      </c>
      <c r="K440" s="130"/>
      <c r="L440" s="109"/>
      <c r="M440" s="110">
        <v>0</v>
      </c>
      <c r="N440" s="109"/>
      <c r="O440" s="111">
        <f t="shared" si="160"/>
        <v>0</v>
      </c>
      <c r="P440" s="111">
        <f t="shared" si="157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422</v>
      </c>
      <c r="H441" s="109"/>
      <c r="I441" s="109"/>
      <c r="J441" s="109">
        <f t="shared" si="138"/>
        <v>0</v>
      </c>
      <c r="K441" s="130"/>
      <c r="L441" s="109"/>
      <c r="M441" s="129">
        <v>0</v>
      </c>
      <c r="N441" s="109"/>
      <c r="O441" s="111">
        <f t="shared" si="160"/>
        <v>0</v>
      </c>
      <c r="P441" s="111">
        <f t="shared" si="157"/>
        <v>0</v>
      </c>
      <c r="Q441" s="108" t="e">
        <f t="shared" ref="Q441" si="161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2">H442-I442</f>
        <v>0</v>
      </c>
      <c r="K442" s="130" t="e">
        <f t="shared" ref="K442" si="163">ROUND(I442/H442*100,2)</f>
        <v>#DIV/0!</v>
      </c>
      <c r="L442" s="109">
        <f>L443+L444</f>
        <v>0</v>
      </c>
      <c r="M442" s="109">
        <v>0</v>
      </c>
      <c r="N442" s="109">
        <f>N443+N444</f>
        <v>0</v>
      </c>
      <c r="O442" s="109">
        <f>O443+O444</f>
        <v>0</v>
      </c>
      <c r="P442" s="109">
        <f t="shared" ref="P442" si="164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267</v>
      </c>
      <c r="H443" s="109"/>
      <c r="I443" s="109"/>
      <c r="J443" s="109">
        <f t="shared" si="162"/>
        <v>0</v>
      </c>
      <c r="K443" s="130"/>
      <c r="L443" s="109"/>
      <c r="M443" s="129">
        <v>0</v>
      </c>
      <c r="N443" s="109"/>
      <c r="O443" s="127">
        <f t="shared" ref="O443:O445" si="165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268</v>
      </c>
      <c r="H444" s="109"/>
      <c r="I444" s="109"/>
      <c r="J444" s="109">
        <f t="shared" si="162"/>
        <v>0</v>
      </c>
      <c r="K444" s="130"/>
      <c r="L444" s="109"/>
      <c r="M444" s="129">
        <v>0</v>
      </c>
      <c r="N444" s="109"/>
      <c r="O444" s="127">
        <f t="shared" si="165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2"/>
        <v>0</v>
      </c>
      <c r="K445" s="134"/>
      <c r="L445" s="114"/>
      <c r="M445" s="116">
        <v>-236521</v>
      </c>
      <c r="N445" s="114">
        <v>-17164</v>
      </c>
      <c r="O445" s="135">
        <f t="shared" si="165"/>
        <v>-253685</v>
      </c>
      <c r="P445" s="135">
        <f t="shared" si="157"/>
        <v>253685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2"/>
        <v>0</v>
      </c>
      <c r="K446" s="130"/>
      <c r="L446" s="109"/>
      <c r="M446" s="110"/>
      <c r="N446" s="109"/>
      <c r="O446" s="127"/>
      <c r="P446" s="127">
        <f t="shared" ref="P446:P455" si="166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233</v>
      </c>
      <c r="H447" s="105">
        <f>SUM(H448:H450)</f>
        <v>44419000</v>
      </c>
      <c r="I447" s="105">
        <f>SUM(I448:I450)</f>
        <v>30797398</v>
      </c>
      <c r="J447" s="105">
        <f t="shared" si="162"/>
        <v>13621602</v>
      </c>
      <c r="K447" s="130"/>
      <c r="L447" s="105">
        <f>SUM(L448:L450)</f>
        <v>33579000</v>
      </c>
      <c r="M447" s="105">
        <v>26436862</v>
      </c>
      <c r="N447" s="105">
        <f>SUM(N448:N450)</f>
        <v>2950793</v>
      </c>
      <c r="O447" s="105">
        <f>SUM(O448:O450)</f>
        <v>29387655</v>
      </c>
      <c r="P447" s="107">
        <f t="shared" si="166"/>
        <v>15031345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234</v>
      </c>
      <c r="H448" s="105">
        <f>H386+H391</f>
        <v>5000</v>
      </c>
      <c r="I448" s="105">
        <f>I386+I391</f>
        <v>4995</v>
      </c>
      <c r="J448" s="105">
        <f t="shared" si="162"/>
        <v>5</v>
      </c>
      <c r="K448" s="130"/>
      <c r="L448" s="105">
        <f>L386+L391</f>
        <v>5000</v>
      </c>
      <c r="M448" s="105">
        <v>4994</v>
      </c>
      <c r="N448" s="105">
        <f>N386+N391</f>
        <v>0</v>
      </c>
      <c r="O448" s="105">
        <f>O386+O391</f>
        <v>4994</v>
      </c>
      <c r="P448" s="107">
        <f t="shared" si="166"/>
        <v>6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235</v>
      </c>
      <c r="H449" s="105">
        <f>H388+H414</f>
        <v>23592000</v>
      </c>
      <c r="I449" s="105">
        <f>I388+I414</f>
        <v>21941162</v>
      </c>
      <c r="J449" s="105">
        <f t="shared" si="162"/>
        <v>1650838</v>
      </c>
      <c r="K449" s="130"/>
      <c r="L449" s="105">
        <f>L388+L414</f>
        <v>23592000</v>
      </c>
      <c r="M449" s="105">
        <v>21341245</v>
      </c>
      <c r="N449" s="105">
        <f>N388+N414</f>
        <v>402180</v>
      </c>
      <c r="O449" s="105">
        <f>O388+O414</f>
        <v>21743425</v>
      </c>
      <c r="P449" s="107">
        <f t="shared" si="166"/>
        <v>1848575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236</v>
      </c>
      <c r="H450" s="105">
        <f>H383-H448-H449</f>
        <v>20822000</v>
      </c>
      <c r="I450" s="105">
        <f>I383-I448-I449</f>
        <v>8851241</v>
      </c>
      <c r="J450" s="105">
        <f t="shared" si="162"/>
        <v>11970759</v>
      </c>
      <c r="K450" s="130"/>
      <c r="L450" s="105">
        <f>L383-L448-L449</f>
        <v>9982000</v>
      </c>
      <c r="M450" s="105">
        <v>5090623</v>
      </c>
      <c r="N450" s="105">
        <f>N383-N448-N449</f>
        <v>2548613</v>
      </c>
      <c r="O450" s="105">
        <f>O383-O448-O449</f>
        <v>7639236</v>
      </c>
      <c r="P450" s="107">
        <f t="shared" si="166"/>
        <v>13182764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237</v>
      </c>
      <c r="H451" s="105">
        <f>H82-H452</f>
        <v>61778100</v>
      </c>
      <c r="I451" s="105">
        <f>I82-I452</f>
        <v>43023120</v>
      </c>
      <c r="J451" s="105">
        <f t="shared" si="162"/>
        <v>18754980</v>
      </c>
      <c r="K451" s="130"/>
      <c r="L451" s="105">
        <f>L82-L452</f>
        <v>48198000</v>
      </c>
      <c r="M451" s="105">
        <v>37016324.039999999</v>
      </c>
      <c r="N451" s="105">
        <f>N82-N452</f>
        <v>4168377</v>
      </c>
      <c r="O451" s="105">
        <f>O82-O452</f>
        <v>41184701.039999999</v>
      </c>
      <c r="P451" s="107">
        <f t="shared" si="166"/>
        <v>20593398.960000001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238</v>
      </c>
      <c r="H452" s="105">
        <f>+H110</f>
        <v>1113000</v>
      </c>
      <c r="I452" s="105">
        <f>+I110</f>
        <v>1108700</v>
      </c>
      <c r="J452" s="105">
        <f t="shared" si="162"/>
        <v>4300</v>
      </c>
      <c r="K452" s="130"/>
      <c r="L452" s="105">
        <f>+L110</f>
        <v>1113000</v>
      </c>
      <c r="M452" s="105">
        <v>1104996</v>
      </c>
      <c r="N452" s="105">
        <f>+N110</f>
        <v>0</v>
      </c>
      <c r="O452" s="105">
        <f>+O110</f>
        <v>1104996</v>
      </c>
      <c r="P452" s="107">
        <f t="shared" si="166"/>
        <v>8004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223" t="s">
        <v>239</v>
      </c>
      <c r="B453" s="224"/>
      <c r="C453" s="224"/>
      <c r="D453" s="224"/>
      <c r="E453" s="224"/>
      <c r="F453" s="224"/>
      <c r="G453" s="89" t="s">
        <v>240</v>
      </c>
      <c r="H453" s="105">
        <f>H9-H82</f>
        <v>-47626100</v>
      </c>
      <c r="I453" s="105">
        <f>I9-I82</f>
        <v>-44131820</v>
      </c>
      <c r="J453" s="105">
        <f t="shared" si="162"/>
        <v>-3494280</v>
      </c>
      <c r="K453" s="130"/>
      <c r="L453" s="105">
        <f>L9-L82</f>
        <v>-37723000</v>
      </c>
      <c r="M453" s="124">
        <v>-26993855.039999999</v>
      </c>
      <c r="N453" s="105">
        <f>N9-N82</f>
        <v>-2824718</v>
      </c>
      <c r="O453" s="107">
        <f>O9-O82</f>
        <v>-29818573.039999999</v>
      </c>
      <c r="P453" s="107">
        <f t="shared" si="166"/>
        <v>-17807526.960000001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241</v>
      </c>
      <c r="H454" s="105">
        <f>H60-H451</f>
        <v>-47713100</v>
      </c>
      <c r="I454" s="105">
        <f>I60-I451</f>
        <v>-43023120</v>
      </c>
      <c r="J454" s="105">
        <f t="shared" si="162"/>
        <v>-4689980</v>
      </c>
      <c r="K454" s="130"/>
      <c r="L454" s="105">
        <f>L60-L451</f>
        <v>-37810000</v>
      </c>
      <c r="M454" s="124">
        <v>-27461439.039999999</v>
      </c>
      <c r="N454" s="105">
        <f>N60-N451</f>
        <v>-2878369</v>
      </c>
      <c r="O454" s="107">
        <f>O60-O451</f>
        <v>-30339808.039999999</v>
      </c>
      <c r="P454" s="107">
        <f t="shared" si="166"/>
        <v>-17373291.960000001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242</v>
      </c>
      <c r="H455" s="136">
        <f>+H61-H452</f>
        <v>87000</v>
      </c>
      <c r="I455" s="136">
        <f>+I61-I452</f>
        <v>-1108700</v>
      </c>
      <c r="J455" s="136">
        <f t="shared" si="162"/>
        <v>1195700</v>
      </c>
      <c r="K455" s="136"/>
      <c r="L455" s="136">
        <f>+L61-L452</f>
        <v>87000</v>
      </c>
      <c r="M455" s="136">
        <v>467584</v>
      </c>
      <c r="N455" s="136">
        <f>+N61-N452</f>
        <v>53651</v>
      </c>
      <c r="O455" s="136">
        <f>+O61-O452</f>
        <v>521235</v>
      </c>
      <c r="P455" s="136">
        <f t="shared" si="166"/>
        <v>-434235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x14ac:dyDescent="0.2">
      <c r="M458" s="31"/>
      <c r="N458" s="31"/>
      <c r="O458" s="31"/>
      <c r="P458" s="30"/>
      <c r="R458" s="32"/>
      <c r="S458" s="32"/>
      <c r="T458" s="32"/>
      <c r="U458" s="32"/>
    </row>
    <row r="459" spans="1:154" s="18" customFormat="1" ht="15.75" x14ac:dyDescent="0.25">
      <c r="A459" s="190"/>
      <c r="B459" s="191" t="s">
        <v>426</v>
      </c>
      <c r="C459" s="191"/>
      <c r="D459" s="192"/>
      <c r="E459" s="193"/>
      <c r="F459" s="227" t="s">
        <v>431</v>
      </c>
      <c r="G459" s="228"/>
      <c r="H459" s="228"/>
      <c r="I459" s="228"/>
      <c r="J459" s="228"/>
      <c r="K459" s="228"/>
      <c r="L459" s="228"/>
      <c r="M459" s="229"/>
      <c r="N459" s="189" t="s">
        <v>432</v>
      </c>
      <c r="O459" s="196"/>
      <c r="P459" s="197"/>
      <c r="Q459" s="198"/>
      <c r="R459" s="199"/>
      <c r="S459" s="199"/>
      <c r="T459" s="199"/>
      <c r="U459" s="199"/>
    </row>
    <row r="460" spans="1:154" s="18" customFormat="1" ht="15.75" x14ac:dyDescent="0.25">
      <c r="A460" s="190"/>
      <c r="B460" s="191"/>
      <c r="C460" s="191"/>
      <c r="D460" s="192"/>
      <c r="E460" s="193"/>
      <c r="F460" s="194"/>
      <c r="G460" s="195"/>
      <c r="H460" s="195" t="s">
        <v>429</v>
      </c>
      <c r="I460" s="195"/>
      <c r="J460" s="195"/>
      <c r="K460" s="195"/>
      <c r="L460" s="195"/>
      <c r="M460" s="189"/>
      <c r="N460" s="189"/>
      <c r="O460" s="196"/>
      <c r="P460" s="197"/>
      <c r="Q460" s="198"/>
      <c r="R460" s="199"/>
      <c r="S460" s="199"/>
      <c r="T460" s="199"/>
      <c r="U460" s="199"/>
    </row>
    <row r="461" spans="1:154" s="18" customFormat="1" ht="15.75" x14ac:dyDescent="0.25">
      <c r="A461" s="190"/>
      <c r="B461" s="193" t="s">
        <v>427</v>
      </c>
      <c r="C461" s="193"/>
      <c r="D461" s="192"/>
      <c r="E461" s="193"/>
      <c r="F461" s="200" t="s">
        <v>428</v>
      </c>
      <c r="G461" s="189" t="s">
        <v>434</v>
      </c>
      <c r="H461" s="189" t="s">
        <v>430</v>
      </c>
      <c r="I461" s="189"/>
      <c r="J461" s="189"/>
      <c r="K461" s="189"/>
      <c r="L461" s="189"/>
      <c r="M461" s="189"/>
      <c r="N461" s="189" t="s">
        <v>433</v>
      </c>
      <c r="O461" s="196"/>
      <c r="P461" s="197"/>
      <c r="Q461" s="198"/>
      <c r="R461" s="199"/>
      <c r="S461" s="199"/>
      <c r="T461" s="199"/>
      <c r="U461" s="199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1">
    <mergeCell ref="A262:F262"/>
    <mergeCell ref="A383:F383"/>
    <mergeCell ref="A453:F453"/>
    <mergeCell ref="A110:F110"/>
    <mergeCell ref="F459:M459"/>
    <mergeCell ref="P6:P7"/>
    <mergeCell ref="Q6:Q7"/>
    <mergeCell ref="A67:F67"/>
    <mergeCell ref="A82:F82"/>
    <mergeCell ref="A177:F177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L6:O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BOTOSANI</vt:lpstr>
      <vt:lpstr>Sheet1</vt:lpstr>
      <vt:lpstr>Sheet2</vt:lpstr>
      <vt:lpstr>BOTOSANI!Print_Area</vt:lpstr>
      <vt:lpstr>BOTOSANI!Print_Titles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2025-07-07T11:36:00Z</cp:lastPrinted>
  <dcterms:created xsi:type="dcterms:W3CDTF">2023-03-01T12:03:54Z</dcterms:created>
  <dcterms:modified xsi:type="dcterms:W3CDTF">2025-09-03T05:51:52Z</dcterms:modified>
</cp:coreProperties>
</file>